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a\Documents\SPAAO\Atskaites\Info mājas lapai\Bilances\"/>
    </mc:Choice>
  </mc:AlternateContent>
  <bookViews>
    <workbookView xWindow="0" yWindow="0" windowWidth="19200" windowHeight="11295"/>
  </bookViews>
  <sheets>
    <sheet name="Bilance 4.cet." sheetId="3" r:id="rId1"/>
    <sheet name="PZ 4.cet." sheetId="4" r:id="rId2"/>
    <sheet name="NP 4.cet." sheetId="1" r:id="rId3"/>
  </sheets>
  <externalReferences>
    <externalReference r:id="rId4"/>
  </externalReferences>
  <definedNames>
    <definedName name="Akc_D22">'[1]Vērtspapīri  un līdzdal.'!$D$22</definedName>
    <definedName name="Akc_D38">'[1]Vērtspapīri  un līdzdal.'!$D$38</definedName>
    <definedName name="Akc_D54">'[1]Vērtspapīri  un līdzdal.'!$D$54</definedName>
    <definedName name="Akc_D6">'[1]Vērtspapīri  un līdzdal.'!$D$6</definedName>
    <definedName name="Akc_E22">'[1]Vērtspapīri  un līdzdal.'!$E$22</definedName>
    <definedName name="Akc_E38">'[1]Vērtspapīri  un līdzdal.'!$E$38</definedName>
    <definedName name="Akc_E54">'[1]Vērtspapīri  un līdzdal.'!$E$54</definedName>
    <definedName name="Akc_E6">'[1]Vērtspapīri  un līdzdal.'!$E$6</definedName>
    <definedName name="CelleB116">'[1]Uzkrājumu atšifr.'!$B$125</definedName>
    <definedName name="CelleB41">'[1]Uzkrājumu atšifr.'!$B$44</definedName>
    <definedName name="CelleB78">'[1]Uzkrājumu atšifr.'!$B$84</definedName>
    <definedName name="CelleF116">'[1]Uzkrājumu atšifr.'!$F$125</definedName>
    <definedName name="CelleF41">'[1]Uzkrājumu atšifr.'!$F$44</definedName>
    <definedName name="CelleF78">'[1]Uzkrājumu atšifr.'!$F$84</definedName>
    <definedName name="Deb_C24">'[1]Debitoru skaidrojums'!#REF!</definedName>
    <definedName name="Deb_C40">'[1]Debitoru skaidrojums'!#REF!</definedName>
    <definedName name="Deb_D123">'[1]Debitoru skaidrojums'!#REF!</definedName>
    <definedName name="Deb_D24">'[1]Debitoru skaidrojums'!#REF!</definedName>
    <definedName name="Deb_D40">'[1]Debitoru skaidrojums'!#REF!</definedName>
    <definedName name="Deb_D75">'[1]Debitoru skaidrojums'!#REF!</definedName>
    <definedName name="Deb_D91">'[1]Debitoru skaidrojums'!#REF!</definedName>
    <definedName name="Deb_E123">'[1]Debitoru skaidrojums'!#REF!</definedName>
    <definedName name="Deb_E75">'[1]Debitoru skaidrojums'!#REF!</definedName>
    <definedName name="Deb_E91">'[1]Debitoru skaidrojums'!#REF!</definedName>
    <definedName name="Kr_660p">[1]Kreditori!#REF!</definedName>
    <definedName name="Kr_660t">[1]Kreditori!#REF!</definedName>
    <definedName name="Kr_670p">[1]Kreditori!#REF!</definedName>
    <definedName name="Kr_670t">[1]Kreditori!#REF!</definedName>
    <definedName name="Kr_680t">[1]Kreditori!$C$13</definedName>
    <definedName name="Kr_690p">[1]Kreditori!#REF!</definedName>
    <definedName name="Kr_690t">[1]Kreditori!#REF!</definedName>
    <definedName name="Kr_700p">[1]Kreditori!#REF!</definedName>
    <definedName name="Kr_700t">[1]Kreditori!#REF!</definedName>
    <definedName name="Kr_710p">[1]Kreditori!#REF!</definedName>
    <definedName name="Kr_710t">[1]Kreditori!#REF!</definedName>
    <definedName name="Kr_720p">[1]Kreditori!#REF!</definedName>
    <definedName name="Kr_720t">[1]Kreditori!#REF!</definedName>
    <definedName name="Kr_730p">[1]Kreditori!#REF!</definedName>
    <definedName name="Kr_730t">[1]Kreditori!#REF!</definedName>
    <definedName name="Kr_740p">[1]Kreditori!#REF!</definedName>
    <definedName name="Kr_740t">[1]Kreditori!#REF!</definedName>
    <definedName name="Kr_750p">[1]Kreditori!#REF!</definedName>
    <definedName name="Kr_750t">[1]Kreditori!#REF!</definedName>
    <definedName name="Kr_760p">[1]Kreditori!#REF!</definedName>
    <definedName name="Kr_760t">[1]Kreditori!#REF!</definedName>
    <definedName name="Kr_770t">[1]Kreditori!$C$22</definedName>
    <definedName name="Kr_790p">[1]Kreditori!#REF!</definedName>
    <definedName name="Kr_790t">[1]Kreditori!#REF!</definedName>
    <definedName name="Kr_810p">[1]Kreditori!#REF!</definedName>
    <definedName name="Kr_810t">[1]Kreditori!#REF!</definedName>
    <definedName name="Kr_820p">[1]Kreditori!#REF!</definedName>
    <definedName name="Kr_820t">[1]Kreditori!#REF!</definedName>
    <definedName name="Kr_830p">[1]Kreditori!$D$33</definedName>
    <definedName name="Kr_840pp">[1]Kreditori!#REF!</definedName>
    <definedName name="Kr_840t">[1]Kreditori!#REF!</definedName>
    <definedName name="Kr_850p">[1]Kreditori!#REF!</definedName>
    <definedName name="Kr_850t">[1]Kreditori!#REF!</definedName>
    <definedName name="Kr_870p">[1]Kreditori!#REF!</definedName>
    <definedName name="Kr_870t">[1]Kreditori!#REF!</definedName>
    <definedName name="Kr_880p">[1]Kreditori!#REF!</definedName>
    <definedName name="Kr_880t">[1]Kreditori!#REF!</definedName>
    <definedName name="Kr_890p">[1]Kreditori!#REF!</definedName>
    <definedName name="Kr_890t">[1]Kreditori!#REF!</definedName>
    <definedName name="Kr_940p">[1]Kreditori!#REF!</definedName>
    <definedName name="Kr_940t">[1]Kreditori!#REF!</definedName>
    <definedName name="Kr_960p">[1]Kreditori!$D$88</definedName>
    <definedName name="Kr_960t">[1]Kreditori!$C$88</definedName>
    <definedName name="Pasu_Kap_AtshD58">'[1]Pašu kapitāla atšifr.'!#REF!</definedName>
    <definedName name="Pasu_Kap_AtshD68">'[1]Pašu kapitāla atšifr.'!#REF!</definedName>
    <definedName name="PKA_D73">'[1]Pašu kapitāla atšifr.'!#REF!</definedName>
    <definedName name="PKA_D83">'[1]Pašu kapitāla atšifr.'!#REF!</definedName>
    <definedName name="PKA_D88">'[1]Pašu kapitāla atšifr.'!#REF!</definedName>
    <definedName name="PKA_D98">'[1]Pašu kapitāla atšifr.'!#REF!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C9" i="4" l="1"/>
  <c r="D13" i="4" l="1"/>
  <c r="D21" i="4" s="1"/>
  <c r="D23" i="4" s="1"/>
  <c r="D26" i="4" s="1"/>
  <c r="C13" i="4"/>
  <c r="C21" i="4" s="1"/>
  <c r="C23" i="4" s="1"/>
  <c r="C26" i="4" s="1"/>
  <c r="E118" i="3"/>
  <c r="D118" i="3"/>
  <c r="E116" i="3"/>
  <c r="D116" i="3"/>
  <c r="E111" i="3"/>
  <c r="D111" i="3"/>
  <c r="E110" i="3"/>
  <c r="D110" i="3"/>
  <c r="E109" i="3"/>
  <c r="D109" i="3"/>
  <c r="E107" i="3"/>
  <c r="E106" i="3"/>
  <c r="D106" i="3"/>
  <c r="E105" i="3"/>
  <c r="E104" i="3"/>
  <c r="D104" i="3"/>
  <c r="E103" i="3"/>
  <c r="D103" i="3"/>
  <c r="E100" i="3"/>
  <c r="D100" i="3"/>
  <c r="E97" i="3"/>
  <c r="D97" i="3"/>
  <c r="E96" i="3"/>
  <c r="D96" i="3"/>
  <c r="E95" i="3"/>
  <c r="D95" i="3"/>
  <c r="E94" i="3"/>
  <c r="D94" i="3"/>
  <c r="E93" i="3"/>
  <c r="D93" i="3"/>
  <c r="E92" i="3"/>
  <c r="D92" i="3"/>
  <c r="E91" i="3"/>
  <c r="D91" i="3"/>
  <c r="E90" i="3"/>
  <c r="D90" i="3"/>
  <c r="E88" i="3"/>
  <c r="D88" i="3"/>
  <c r="E87" i="3"/>
  <c r="D87" i="3"/>
  <c r="E83" i="3"/>
  <c r="D83" i="3"/>
  <c r="E82" i="3"/>
  <c r="D82" i="3"/>
  <c r="E81" i="3"/>
  <c r="D81" i="3"/>
  <c r="D84" i="3" s="1"/>
  <c r="E73" i="3"/>
  <c r="D73" i="3"/>
  <c r="E72" i="3"/>
  <c r="D72" i="3"/>
  <c r="E71" i="3"/>
  <c r="D71" i="3"/>
  <c r="E69" i="3"/>
  <c r="D69" i="3"/>
  <c r="E68" i="3"/>
  <c r="D68" i="3"/>
  <c r="E67" i="3"/>
  <c r="D67" i="3"/>
  <c r="E66" i="3"/>
  <c r="D66" i="3"/>
  <c r="E64" i="3"/>
  <c r="E59" i="3"/>
  <c r="D59" i="3"/>
  <c r="E58" i="3"/>
  <c r="D58" i="3"/>
  <c r="E57" i="3"/>
  <c r="D57" i="3"/>
  <c r="E56" i="3"/>
  <c r="D56" i="3"/>
  <c r="E53" i="3"/>
  <c r="D53" i="3"/>
  <c r="E51" i="3"/>
  <c r="D51" i="3"/>
  <c r="E50" i="3"/>
  <c r="D50" i="3"/>
  <c r="E48" i="3"/>
  <c r="D48" i="3"/>
  <c r="D54" i="3" s="1"/>
  <c r="E47" i="3"/>
  <c r="E54" i="3" s="1"/>
  <c r="D47" i="3"/>
  <c r="E44" i="3"/>
  <c r="D44" i="3"/>
  <c r="E42" i="3"/>
  <c r="D42" i="3"/>
  <c r="E40" i="3"/>
  <c r="D40" i="3"/>
  <c r="E38" i="3"/>
  <c r="E43" i="3" s="1"/>
  <c r="D38" i="3"/>
  <c r="E32" i="3"/>
  <c r="D32" i="3"/>
  <c r="E31" i="3"/>
  <c r="D31" i="3"/>
  <c r="E30" i="3"/>
  <c r="D30" i="3"/>
  <c r="E29" i="3"/>
  <c r="D29" i="3"/>
  <c r="E28" i="3"/>
  <c r="D28" i="3"/>
  <c r="E27" i="3"/>
  <c r="D27" i="3"/>
  <c r="E26" i="3"/>
  <c r="D26" i="3"/>
  <c r="E25" i="3"/>
  <c r="E33" i="3" s="1"/>
  <c r="D25" i="3"/>
  <c r="D33" i="3" s="1"/>
  <c r="E23" i="3"/>
  <c r="D23" i="3"/>
  <c r="E22" i="3"/>
  <c r="D22" i="3"/>
  <c r="E20" i="3"/>
  <c r="D20" i="3"/>
  <c r="E19" i="3"/>
  <c r="E16" i="3"/>
  <c r="D16" i="3"/>
  <c r="D21" i="3" s="1"/>
  <c r="E12" i="3"/>
  <c r="D12" i="3"/>
  <c r="E11" i="3"/>
  <c r="D11" i="3"/>
  <c r="E9" i="3"/>
  <c r="D9" i="3"/>
  <c r="E8" i="3"/>
  <c r="E13" i="3" s="1"/>
  <c r="D8" i="3"/>
  <c r="E5" i="3"/>
  <c r="D13" i="3" l="1"/>
  <c r="D34" i="3" s="1"/>
  <c r="D60" i="3"/>
  <c r="E21" i="3"/>
  <c r="D43" i="3"/>
  <c r="D62" i="3" s="1"/>
  <c r="E60" i="3"/>
  <c r="D75" i="3"/>
  <c r="D79" i="3" s="1"/>
  <c r="D101" i="3"/>
  <c r="D119" i="3"/>
  <c r="E75" i="3"/>
  <c r="E79" i="3" s="1"/>
  <c r="E84" i="3"/>
  <c r="E101" i="3"/>
  <c r="E119" i="3"/>
  <c r="E62" i="3"/>
  <c r="E34" i="3"/>
  <c r="E63" i="3" l="1"/>
  <c r="D63" i="3"/>
  <c r="E120" i="3"/>
  <c r="E121" i="3" s="1"/>
  <c r="D120" i="3"/>
  <c r="D121" i="3" s="1"/>
  <c r="D39" i="1" l="1"/>
  <c r="D41" i="1"/>
  <c r="F31" i="1"/>
  <c r="E32" i="1" s="1"/>
  <c r="E38" i="1" s="1"/>
  <c r="E31" i="1"/>
  <c r="D31" i="1"/>
  <c r="C31" i="1"/>
  <c r="F21" i="1"/>
  <c r="E22" i="1" s="1"/>
  <c r="E37" i="1" s="1"/>
  <c r="D21" i="1"/>
  <c r="C37" i="1" s="1"/>
  <c r="F13" i="1"/>
  <c r="E13" i="1"/>
  <c r="D13" i="1"/>
  <c r="C13" i="1"/>
  <c r="C14" i="1" l="1"/>
  <c r="C36" i="1" s="1"/>
  <c r="E14" i="1"/>
  <c r="E41" i="1" s="1"/>
  <c r="C40" i="1" s="1"/>
  <c r="C32" i="1"/>
  <c r="C38" i="1" s="1"/>
  <c r="E36" i="1" l="1"/>
  <c r="E39" i="1" s="1"/>
  <c r="C41" i="1"/>
  <c r="C39" i="1"/>
</calcChain>
</file>

<file path=xl/sharedStrings.xml><?xml version="1.0" encoding="utf-8"?>
<sst xmlns="http://schemas.openxmlformats.org/spreadsheetml/2006/main" count="249" uniqueCount="198">
  <si>
    <t>SIA "Vidusdaugavas SPAAO"  Reģ.Nr.55403015551</t>
  </si>
  <si>
    <t>I.Saimnieciskās darbības  naudas plūsma</t>
  </si>
  <si>
    <t>Ieņēmumi</t>
  </si>
  <si>
    <t>Izdevumi</t>
  </si>
  <si>
    <t>Ieņēmumi no preču pārdošanas un pakalpojumu sniegšanas</t>
  </si>
  <si>
    <t>Maksājumi piegādātajiem par precēm un pakalpojumiem</t>
  </si>
  <si>
    <t>Maksājumi darbiniekiem un viņu interesēs vai viņu uzdevumā trešajām personām</t>
  </si>
  <si>
    <t>Pārējie ar saimniecisko darbību saistītie izdevumi</t>
  </si>
  <si>
    <t>Ieņēmumi no pārējās saimnieciskās darbības</t>
  </si>
  <si>
    <t>Izdevumi nodevu maksājumiem</t>
  </si>
  <si>
    <t>Izdevumi nodokļu maksājumiem</t>
  </si>
  <si>
    <t>Kopā:</t>
  </si>
  <si>
    <t>I</t>
  </si>
  <si>
    <t>Saimmnieciskās darbības rezultāts ( + pārpalikums; - iztrūkums)</t>
  </si>
  <si>
    <t>II Investīcijdarbības naudas plūsma</t>
  </si>
  <si>
    <t>Izdevumi pamatlīdzekļu iegādei</t>
  </si>
  <si>
    <t>Ieņēmumi no procentiem</t>
  </si>
  <si>
    <t>II</t>
  </si>
  <si>
    <t>Investīcijdarbības rezultāts( + pārpalikums; - iztrūkums)</t>
  </si>
  <si>
    <t>III Finansiālās darbības naudas plūsma</t>
  </si>
  <si>
    <t>Ieņēmumi vai izdevumi no ilgtermiņa aizdevumiem</t>
  </si>
  <si>
    <t>Ieņēmumi, izdevumi par īstermiņa kredītu</t>
  </si>
  <si>
    <t>Samaksāti procenti par ilgtermiņa kredītu</t>
  </si>
  <si>
    <t>Kohēzijas Fonda projekta līdzekļi</t>
  </si>
  <si>
    <t>III</t>
  </si>
  <si>
    <t xml:space="preserve"> Finansiālās darbības rezultāts ( + pārpalikums; - iztrūkums)</t>
  </si>
  <si>
    <t>Naudas ieņēmumu un izdevumu kopsavilkums</t>
  </si>
  <si>
    <t>Rādītāji</t>
  </si>
  <si>
    <t>pārpalikums +; iztrūkums -</t>
  </si>
  <si>
    <t>Saimmnieciskās darbības rezultāts</t>
  </si>
  <si>
    <t>Investīcijdarbības rezultāts</t>
  </si>
  <si>
    <t xml:space="preserve"> Finansiālās darbības rezultāts</t>
  </si>
  <si>
    <t>IV</t>
  </si>
  <si>
    <t>Naudas ieņēmumu pārsniegums vai pārtēŗiņš</t>
  </si>
  <si>
    <t>V</t>
  </si>
  <si>
    <t>Naudas un tās ekvivalentu atlikums pārskata perioda sākumā</t>
  </si>
  <si>
    <t>VI</t>
  </si>
  <si>
    <t>Naudas un tās ekvivalentu atlikums pārskata perioda beigās</t>
  </si>
  <si>
    <t>2016.gads</t>
  </si>
  <si>
    <t>2017. gads</t>
  </si>
  <si>
    <t>SIA "Vidusdaugavas SPAAO"</t>
  </si>
  <si>
    <t>Aktīvs</t>
  </si>
  <si>
    <t>Rindas kods</t>
  </si>
  <si>
    <t>ILGTERMIŅA IEGULDĪJUMI</t>
  </si>
  <si>
    <t xml:space="preserve"> Nemateriālie ieguldījumi</t>
  </si>
  <si>
    <t xml:space="preserve">1.Attīstības izmaksas. </t>
  </si>
  <si>
    <t>2. Koncesijas, patenti, licences, preču zīmes un tamlīdzīgas izmaksas</t>
  </si>
  <si>
    <t>3. Citi nemateriālie ieguldījumi</t>
  </si>
  <si>
    <t>4. Nemateriālās vērtības.</t>
  </si>
  <si>
    <t>5. Avansa maksājumi par nemateriālajiem ieguldījumiem</t>
  </si>
  <si>
    <t>I.KOPĀ</t>
  </si>
  <si>
    <t>II.</t>
  </si>
  <si>
    <t xml:space="preserve"> Pamatlīdzekļi</t>
  </si>
  <si>
    <t>1. Zemes gabali, ēkas, būves un ilggadīgie stādījumi</t>
  </si>
  <si>
    <t>2. Ilgtermiņa ieguldījumi nomātajos pamatlīdzekļos</t>
  </si>
  <si>
    <t>3. Iekārtas un mašīnas</t>
  </si>
  <si>
    <t>4. Pārējie pamatlīdzekļi un inventārs</t>
  </si>
  <si>
    <t>5. Pamatlīdzekļu izveidošana un nepabeigto celtniecības objektu izmaksas.</t>
  </si>
  <si>
    <t>6. Avansa maksājumi par pamatlīdzekļiem</t>
  </si>
  <si>
    <t>II.KOPĀ</t>
  </si>
  <si>
    <t xml:space="preserve"> Ieguldījuma īpašumi</t>
  </si>
  <si>
    <t>Bioloģiskie aktīvi</t>
  </si>
  <si>
    <t xml:space="preserve"> Ilgtermiņa finanšu ieguldījumi</t>
  </si>
  <si>
    <t>1. Līdzdalība radniecīgo sabiedrību kapitālā</t>
  </si>
  <si>
    <t>2. Aizdevumi radniecīgajām sabiedrībām</t>
  </si>
  <si>
    <t>3. Līdzdalība asociēto sabiedrību kapitālā</t>
  </si>
  <si>
    <t>4. Aizdevumi asociētajām sabiedrībām</t>
  </si>
  <si>
    <t>5. Pārējie vērtspapīri un ieguldījumi</t>
  </si>
  <si>
    <t>6. Pārējie aizdevumi un citi ilgtermiņa debitori.</t>
  </si>
  <si>
    <t>7. Pašu akcijas un daļas</t>
  </si>
  <si>
    <t>8. Aizdevumi akcionāriem vai dalībniekiem un vadībai</t>
  </si>
  <si>
    <t>III.KOPĀ</t>
  </si>
  <si>
    <t>1. IEDAĻAS KOPSUMMA</t>
  </si>
  <si>
    <t>APGROZĀMIE LĪDZEKĻI</t>
  </si>
  <si>
    <t>I.</t>
  </si>
  <si>
    <t>KRĀJUMI</t>
  </si>
  <si>
    <t>1.Izejvielas, materiāli un palīgmateriāli</t>
  </si>
  <si>
    <t>2. Nepabeigtie ražojumi</t>
  </si>
  <si>
    <t>3. Gatavie ražojumi un preces pārdošanai</t>
  </si>
  <si>
    <t>4. Nepabeigtie pasūtījumi</t>
  </si>
  <si>
    <t>5. Avansa maksājumi par precēm</t>
  </si>
  <si>
    <t>6. Darba dzīvnieki un produktīvie dzīvnieki</t>
  </si>
  <si>
    <t xml:space="preserve"> Pārdošanai turēti ilgtermiņa ieguldījumi</t>
  </si>
  <si>
    <t>III.</t>
  </si>
  <si>
    <t xml:space="preserve"> DEBITORI</t>
  </si>
  <si>
    <t>1.Pircēju un pasūtītāju parādi</t>
  </si>
  <si>
    <t>2. Radniecīgo sabiedrību parādi</t>
  </si>
  <si>
    <t>3. Asociēto sabiedrību parādi</t>
  </si>
  <si>
    <t>4.Citi debitori</t>
  </si>
  <si>
    <t>5. Neiemaksātās daļas sabiedrības kapitālā</t>
  </si>
  <si>
    <t>6. Īstermiņa aizdevumi akcionāriem un  dalībniekiem  un vadībai</t>
  </si>
  <si>
    <t>7. Nākamo periodu izmaksas</t>
  </si>
  <si>
    <t xml:space="preserve">8. Uzkrātie ieņēmumi. </t>
  </si>
  <si>
    <t xml:space="preserve"> Vērtspapīri un līdzdalība kapitālos</t>
  </si>
  <si>
    <t>2. Pašu akcijas un daļas</t>
  </si>
  <si>
    <t>3. Pārējie vērtspapīri un līdzdalība kapitālos</t>
  </si>
  <si>
    <t>4. Atvasinātie finanšu instrumenti</t>
  </si>
  <si>
    <t xml:space="preserve">IV KOPĀ                                                                              </t>
  </si>
  <si>
    <t xml:space="preserve"> NAUDAS LĪDZEKĻI                    </t>
  </si>
  <si>
    <t>2. IEDAĻAS KOPSUMMA</t>
  </si>
  <si>
    <t>BILANCE</t>
  </si>
  <si>
    <t>Pasīvs</t>
  </si>
  <si>
    <t>PAŠU KAPITĀLS</t>
  </si>
  <si>
    <t>1.Akciju vai daļu kapitāls (pamatkapitāls)</t>
  </si>
  <si>
    <t>2. Akciju (daļu) emisijas uzcenojums</t>
  </si>
  <si>
    <t>3. Ilgtermiņa ieguldījumu pārvērtēšanas rezerve</t>
  </si>
  <si>
    <t>4.Finanšu instrumentu pārvērtēšanas  rezerve</t>
  </si>
  <si>
    <t>5.Rezerves</t>
  </si>
  <si>
    <t xml:space="preserve">  a) likumā noteiktās rezerves</t>
  </si>
  <si>
    <t xml:space="preserve">  b) rezerves pašu akcijām vai daļām</t>
  </si>
  <si>
    <t xml:space="preserve">  c) sabiedrības statūtos noteiktās rezerves</t>
  </si>
  <si>
    <t xml:space="preserve">  d) pārējas  rezerves</t>
  </si>
  <si>
    <t>KOPĀ rezeves</t>
  </si>
  <si>
    <t>6.Nesadalītā peļņa</t>
  </si>
  <si>
    <t xml:space="preserve">a)iepriekšējo gadu nesadalītā peļņa </t>
  </si>
  <si>
    <t>b)pārskata gada nesadalītā peļņa</t>
  </si>
  <si>
    <t>1.IEDAĻAS KOPSUMMA</t>
  </si>
  <si>
    <t xml:space="preserve"> UZKRĀJUMI</t>
  </si>
  <si>
    <t>1. Uzkrājumi pensijām un tamlīdzīgām saistībām</t>
  </si>
  <si>
    <t>2. Uzkrājumi paredzamajiem nodokļiem</t>
  </si>
  <si>
    <t>3. Citi uzkrājumi</t>
  </si>
  <si>
    <t>2.IEDAĻAS KOPSUMMA</t>
  </si>
  <si>
    <t xml:space="preserve"> KREDITORI</t>
  </si>
  <si>
    <t>Ilgtermiņa kreditori</t>
  </si>
  <si>
    <t>1. Aizņēmumi no obligācijām</t>
  </si>
  <si>
    <t>2. Akcijās pārvēršamie aizņēmumi</t>
  </si>
  <si>
    <t>3. Aizņēmumi no kredītiestādēm</t>
  </si>
  <si>
    <t>4. Citi aizņēmumi</t>
  </si>
  <si>
    <t>5. No pircējiem saņemtie avansi</t>
  </si>
  <si>
    <t>6. Parādi piegādātājiem un darbuzņēmējiem</t>
  </si>
  <si>
    <t>7. Maksājamie vekseļi</t>
  </si>
  <si>
    <t>8. Parādi radniecīgajām sabiedrībām</t>
  </si>
  <si>
    <t>9. Parādi asociētajiem uzņēmumiem</t>
  </si>
  <si>
    <t>10. Nodokļi un sociālās apdrošināšanas maksājumi</t>
  </si>
  <si>
    <t>11. Pārējie kreditori</t>
  </si>
  <si>
    <t>12. Nākamo periodu ieņēmumi</t>
  </si>
  <si>
    <t>14. Neizmaksātās  dividendes</t>
  </si>
  <si>
    <t>I. KOPĀ</t>
  </si>
  <si>
    <t>Īstermiņa kreditori</t>
  </si>
  <si>
    <t>1. Aizņēmumi pret obligācijām</t>
  </si>
  <si>
    <t xml:space="preserve">5. No pircējiem saņemtie avansi  </t>
  </si>
  <si>
    <t>6.Parādi piegādātājiem un darbuzņēmējiem</t>
  </si>
  <si>
    <t>10.Nodokļi un sociālās apdrošināšanas maksājumi</t>
  </si>
  <si>
    <t>15. Uzkrātas saistības</t>
  </si>
  <si>
    <t>16. Atvasinātie finanšu instrumenti</t>
  </si>
  <si>
    <t>3.IEDAĻAS KOPSUMMA</t>
  </si>
  <si>
    <t>Valdes loceklis</t>
  </si>
  <si>
    <t>Reģ.Nr. 55403015551</t>
  </si>
  <si>
    <t>Lāčplēša 1, Aizkraukle, LV-5101</t>
  </si>
  <si>
    <t>Pārskata periods</t>
  </si>
  <si>
    <t>Peļņas vai zaudējumu aprēķins</t>
  </si>
  <si>
    <t>(pēc izdevumu funkcijas)</t>
  </si>
  <si>
    <t>Nr. p.k.</t>
  </si>
  <si>
    <t xml:space="preserve">Rādītāja nosaukums </t>
  </si>
  <si>
    <t>Iepriekšējais pārskata gads</t>
  </si>
  <si>
    <t>1</t>
  </si>
  <si>
    <t>Neto apgrozījums</t>
  </si>
  <si>
    <t>a) no lauksaimnieciskās darbības</t>
  </si>
  <si>
    <t>b) no citiem pamatdarbības veidiem</t>
  </si>
  <si>
    <t>2</t>
  </si>
  <si>
    <t>Pārdotās produkcijas ražošanas pašizmaksa, pārdoto preču vai sniegto pakalpojumu iegādes izmaksas</t>
  </si>
  <si>
    <t>3</t>
  </si>
  <si>
    <t>Bruto peļņa vai zaudējumi</t>
  </si>
  <si>
    <t>4</t>
  </si>
  <si>
    <t>Pārdošanas izmaksas</t>
  </si>
  <si>
    <t>5</t>
  </si>
  <si>
    <t xml:space="preserve">Administrācijas izmaksas </t>
  </si>
  <si>
    <t>6</t>
  </si>
  <si>
    <t>Pārējie saimnieciskās darbības ieņēmumi</t>
  </si>
  <si>
    <t>7</t>
  </si>
  <si>
    <t>Pārējās saimnieciskās darbības izmaksas</t>
  </si>
  <si>
    <t>12</t>
  </si>
  <si>
    <t>Procentu maksājumi un tamlīdzīgas izmaksas</t>
  </si>
  <si>
    <t>a) radniecīgajām sabiedrībām</t>
  </si>
  <si>
    <t>b) citām personām</t>
  </si>
  <si>
    <t>13</t>
  </si>
  <si>
    <t>Peļņa vai zaudējumi pirms uzņēmumu ienākuma nodokļa</t>
  </si>
  <si>
    <t>14</t>
  </si>
  <si>
    <t>Uzņēmumu ienākuma nodoklis par pārskata gadu</t>
  </si>
  <si>
    <t>15</t>
  </si>
  <si>
    <t>Peļņa vai zaudējumi pēc uzņēmumu ienākuma nodokļa aprēķināšanas</t>
  </si>
  <si>
    <t>16</t>
  </si>
  <si>
    <t>Ieņēmumi vai izmaksas no atliktā nodokļa aktīvu vai saistību atlikumu izmaiņām</t>
  </si>
  <si>
    <t>17</t>
  </si>
  <si>
    <t>Ārkārtas dividendes</t>
  </si>
  <si>
    <t>18</t>
  </si>
  <si>
    <t>Pārskata gada peļņa vai zaudējumi</t>
  </si>
  <si>
    <t>19</t>
  </si>
  <si>
    <t>Mazākumakcionāru peļņas vai zaudējumu daļa</t>
  </si>
  <si>
    <t>Jānis Daģis</t>
  </si>
  <si>
    <t xml:space="preserve">Pārskata periods </t>
  </si>
  <si>
    <t xml:space="preserve"> 01.01.2017-31.12.2017</t>
  </si>
  <si>
    <t>valdes loceklis_____________________________________Jānis Bisenieks</t>
  </si>
  <si>
    <t>Jānis</t>
  </si>
  <si>
    <t>Bisenieks</t>
  </si>
  <si>
    <t>01.01.2017. - 31.12.2017.</t>
  </si>
  <si>
    <r>
      <t>I  Naudas plūsmas pārskats</t>
    </r>
    <r>
      <rPr>
        <sz val="12"/>
        <rFont val="Times New Roman"/>
        <family val="1"/>
        <charset val="186"/>
      </rPr>
      <t xml:space="preserve"> , kas sagatavots, izmantojot  tiešo metodi uz 31.12.2017</t>
    </r>
  </si>
  <si>
    <t>Ieņēmumi no pamatlīdzekļu pārdošanas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</si>
</sst>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4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z val="11"/>
      <name val="Times New Roman"/>
      <family val="1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8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lightGrid">
        <bgColor indexed="13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4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7" fillId="0" borderId="9" xfId="1" applyFont="1" applyBorder="1" applyAlignment="1" applyProtection="1">
      <protection locked="0"/>
    </xf>
    <xf numFmtId="0" fontId="8" fillId="0" borderId="10" xfId="1" applyFont="1" applyBorder="1" applyAlignment="1" applyProtection="1">
      <alignment horizontal="left" wrapText="1"/>
      <protection locked="0"/>
    </xf>
    <xf numFmtId="0" fontId="8" fillId="0" borderId="10" xfId="1" applyFont="1" applyBorder="1" applyAlignment="1" applyProtection="1">
      <alignment wrapText="1"/>
      <protection locked="0"/>
    </xf>
    <xf numFmtId="0" fontId="7" fillId="0" borderId="9" xfId="1" applyFont="1" applyBorder="1" applyAlignment="1" applyProtection="1">
      <alignment horizontal="right"/>
      <protection locked="0"/>
    </xf>
    <xf numFmtId="0" fontId="8" fillId="0" borderId="10" xfId="1" applyFont="1" applyBorder="1" applyAlignment="1" applyProtection="1">
      <protection locked="0"/>
    </xf>
    <xf numFmtId="0" fontId="8" fillId="0" borderId="10" xfId="1" applyFont="1" applyBorder="1" applyAlignment="1" applyProtection="1">
      <alignment horizontal="left"/>
      <protection locked="0"/>
    </xf>
    <xf numFmtId="0" fontId="8" fillId="2" borderId="10" xfId="1" applyFont="1" applyFill="1" applyBorder="1" applyAlignment="1" applyProtection="1">
      <protection locked="0"/>
    </xf>
    <xf numFmtId="0" fontId="10" fillId="0" borderId="12" xfId="1" applyFont="1" applyBorder="1" applyAlignment="1" applyProtection="1"/>
    <xf numFmtId="0" fontId="5" fillId="0" borderId="13" xfId="1" applyFont="1" applyBorder="1" applyAlignment="1" applyProtection="1"/>
    <xf numFmtId="0" fontId="5" fillId="0" borderId="4" xfId="1" applyFont="1" applyBorder="1" applyAlignment="1" applyProtection="1"/>
    <xf numFmtId="0" fontId="5" fillId="0" borderId="15" xfId="1" applyFont="1" applyBorder="1" applyAlignment="1" applyProtection="1"/>
    <xf numFmtId="0" fontId="5" fillId="0" borderId="17" xfId="1" applyFont="1" applyBorder="1" applyAlignment="1" applyProtection="1">
      <alignment horizontal="right"/>
    </xf>
    <xf numFmtId="0" fontId="5" fillId="0" borderId="17" xfId="1" applyFont="1" applyBorder="1" applyAlignment="1" applyProtection="1"/>
    <xf numFmtId="0" fontId="7" fillId="0" borderId="0" xfId="1" applyFont="1" applyBorder="1" applyAlignment="1" applyProtection="1"/>
    <xf numFmtId="0" fontId="7" fillId="0" borderId="0" xfId="1" applyFont="1" applyBorder="1" applyAlignment="1" applyProtection="1">
      <alignment horizontal="right"/>
    </xf>
    <xf numFmtId="0" fontId="8" fillId="0" borderId="9" xfId="1" applyFont="1" applyBorder="1" applyAlignment="1" applyProtection="1">
      <protection locked="0"/>
    </xf>
    <xf numFmtId="3" fontId="5" fillId="0" borderId="14" xfId="1" applyNumberFormat="1" applyFont="1" applyBorder="1" applyAlignment="1" applyProtection="1">
      <alignment horizontal="right"/>
    </xf>
    <xf numFmtId="3" fontId="5" fillId="0" borderId="21" xfId="1" applyNumberFormat="1" applyFont="1" applyBorder="1" applyAlignment="1" applyProtection="1">
      <alignment horizontal="right"/>
    </xf>
    <xf numFmtId="0" fontId="5" fillId="0" borderId="22" xfId="1" applyFont="1" applyBorder="1" applyAlignment="1" applyProtection="1"/>
    <xf numFmtId="0" fontId="5" fillId="0" borderId="1" xfId="1" applyFont="1" applyBorder="1" applyAlignment="1" applyProtection="1">
      <alignment wrapText="1"/>
    </xf>
    <xf numFmtId="3" fontId="5" fillId="0" borderId="16" xfId="1" applyNumberFormat="1" applyFont="1" applyBorder="1" applyAlignment="1" applyProtection="1">
      <alignment horizontal="right"/>
    </xf>
    <xf numFmtId="0" fontId="7" fillId="0" borderId="23" xfId="1" applyFont="1" applyBorder="1" applyAlignment="1" applyProtection="1"/>
    <xf numFmtId="0" fontId="10" fillId="0" borderId="0" xfId="1" applyFont="1" applyBorder="1" applyAlignment="1" applyProtection="1"/>
    <xf numFmtId="0" fontId="5" fillId="0" borderId="2" xfId="1" applyFont="1" applyBorder="1" applyAlignment="1" applyProtection="1"/>
    <xf numFmtId="0" fontId="5" fillId="0" borderId="3" xfId="1" applyFont="1" applyBorder="1" applyAlignment="1" applyProtection="1"/>
    <xf numFmtId="0" fontId="10" fillId="0" borderId="6" xfId="1" applyFont="1" applyBorder="1" applyAlignment="1" applyProtection="1">
      <protection locked="0"/>
    </xf>
    <xf numFmtId="0" fontId="5" fillId="0" borderId="7" xfId="1" applyFont="1" applyBorder="1" applyAlignment="1" applyProtection="1">
      <protection locked="0"/>
    </xf>
    <xf numFmtId="0" fontId="5" fillId="0" borderId="1" xfId="1" applyFont="1" applyBorder="1" applyAlignment="1" applyProtection="1"/>
    <xf numFmtId="0" fontId="10" fillId="0" borderId="22" xfId="1" applyFont="1" applyBorder="1" applyAlignment="1" applyProtection="1"/>
    <xf numFmtId="0" fontId="10" fillId="0" borderId="1" xfId="1" applyFont="1" applyBorder="1" applyAlignment="1" applyProtection="1"/>
    <xf numFmtId="0" fontId="8" fillId="0" borderId="25" xfId="1" applyFont="1" applyBorder="1" applyAlignment="1" applyProtection="1"/>
    <xf numFmtId="0" fontId="9" fillId="0" borderId="0" xfId="1" applyFont="1" applyBorder="1" applyAlignment="1" applyProtection="1"/>
    <xf numFmtId="3" fontId="8" fillId="0" borderId="6" xfId="1" applyNumberFormat="1" applyFont="1" applyBorder="1" applyAlignment="1" applyProtection="1">
      <alignment horizontal="right"/>
    </xf>
    <xf numFmtId="0" fontId="8" fillId="0" borderId="8" xfId="1" applyFont="1" applyBorder="1" applyAlignment="1" applyProtection="1">
      <alignment horizontal="right"/>
    </xf>
    <xf numFmtId="0" fontId="8" fillId="0" borderId="8" xfId="1" applyFont="1" applyBorder="1" applyAlignment="1" applyProtection="1"/>
    <xf numFmtId="3" fontId="8" fillId="0" borderId="9" xfId="1" applyNumberFormat="1" applyFont="1" applyBorder="1" applyAlignment="1" applyProtection="1"/>
    <xf numFmtId="0" fontId="8" fillId="0" borderId="11" xfId="1" applyFont="1" applyBorder="1" applyAlignment="1" applyProtection="1"/>
    <xf numFmtId="0" fontId="9" fillId="0" borderId="0" xfId="1" applyFont="1" applyFill="1" applyBorder="1" applyAlignment="1" applyProtection="1"/>
    <xf numFmtId="0" fontId="8" fillId="0" borderId="25" xfId="1" applyFont="1" applyFill="1" applyBorder="1" applyAlignment="1" applyProtection="1"/>
    <xf numFmtId="0" fontId="8" fillId="0" borderId="22" xfId="1" applyFont="1" applyFill="1" applyBorder="1" applyAlignment="1" applyProtection="1"/>
    <xf numFmtId="0" fontId="9" fillId="0" borderId="1" xfId="1" applyFont="1" applyFill="1" applyBorder="1" applyAlignment="1" applyProtection="1"/>
    <xf numFmtId="3" fontId="8" fillId="0" borderId="12" xfId="1" applyNumberFormat="1" applyFont="1" applyBorder="1" applyAlignment="1" applyProtection="1"/>
    <xf numFmtId="0" fontId="8" fillId="0" borderId="26" xfId="1" applyFont="1" applyBorder="1" applyAlignment="1" applyProtection="1"/>
    <xf numFmtId="0" fontId="9" fillId="0" borderId="0" xfId="1" applyFont="1" applyBorder="1" applyAlignment="1" applyProtection="1">
      <alignment horizontal="right" vertical="top" wrapText="1"/>
    </xf>
    <xf numFmtId="0" fontId="5" fillId="0" borderId="6" xfId="1" applyFont="1" applyBorder="1" applyAlignment="1" applyProtection="1">
      <alignment horizontal="right" wrapText="1"/>
    </xf>
    <xf numFmtId="0" fontId="5" fillId="0" borderId="8" xfId="1" applyFont="1" applyBorder="1" applyAlignment="1" applyProtection="1">
      <alignment horizontal="center" wrapText="1"/>
    </xf>
    <xf numFmtId="0" fontId="12" fillId="0" borderId="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13" fillId="0" borderId="27" xfId="0" applyFont="1" applyBorder="1" applyAlignment="1">
      <alignment vertical="center" wrapText="1"/>
    </xf>
    <xf numFmtId="0" fontId="14" fillId="0" borderId="27" xfId="0" applyFont="1" applyBorder="1" applyAlignment="1">
      <alignment horizontal="center" vertical="center" wrapText="1"/>
    </xf>
    <xf numFmtId="14" fontId="14" fillId="0" borderId="27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wrapText="1"/>
    </xf>
    <xf numFmtId="0" fontId="3" fillId="0" borderId="28" xfId="0" applyFont="1" applyBorder="1" applyAlignment="1">
      <alignment horizontal="center" vertical="top" wrapText="1"/>
    </xf>
    <xf numFmtId="0" fontId="9" fillId="0" borderId="29" xfId="0" applyFont="1" applyBorder="1" applyAlignment="1">
      <alignment vertical="top" wrapText="1"/>
    </xf>
    <xf numFmtId="0" fontId="9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right" vertical="top" wrapText="1"/>
    </xf>
    <xf numFmtId="0" fontId="9" fillId="0" borderId="18" xfId="0" applyFont="1" applyBorder="1" applyAlignment="1">
      <alignment horizontal="right" vertical="top" wrapText="1"/>
    </xf>
    <xf numFmtId="0" fontId="9" fillId="0" borderId="9" xfId="0" applyFont="1" applyBorder="1" applyAlignment="1">
      <alignment horizontal="center" vertical="top" wrapText="1"/>
    </xf>
    <xf numFmtId="0" fontId="9" fillId="0" borderId="30" xfId="0" applyFont="1" applyBorder="1" applyAlignment="1">
      <alignment vertical="top" wrapText="1"/>
    </xf>
    <xf numFmtId="0" fontId="9" fillId="0" borderId="25" xfId="0" applyFont="1" applyBorder="1" applyAlignment="1">
      <alignment horizontal="center" vertical="top" wrapText="1"/>
    </xf>
    <xf numFmtId="0" fontId="8" fillId="0" borderId="6" xfId="0" applyFont="1" applyBorder="1" applyAlignment="1">
      <alignment vertical="top"/>
    </xf>
    <xf numFmtId="0" fontId="8" fillId="0" borderId="31" xfId="0" applyFont="1" applyBorder="1" applyAlignment="1">
      <alignment horizontal="center" vertical="top" wrapText="1"/>
    </xf>
    <xf numFmtId="3" fontId="8" fillId="0" borderId="31" xfId="0" applyNumberFormat="1" applyFont="1" applyBorder="1" applyAlignment="1">
      <alignment horizontal="right" vertical="top" wrapText="1"/>
    </xf>
    <xf numFmtId="3" fontId="8" fillId="0" borderId="8" xfId="0" applyNumberFormat="1" applyFont="1" applyBorder="1" applyAlignment="1">
      <alignment horizontal="right" vertical="top" wrapText="1"/>
    </xf>
    <xf numFmtId="0" fontId="8" fillId="3" borderId="9" xfId="0" applyFont="1" applyFill="1" applyBorder="1" applyAlignment="1">
      <alignment horizontal="justify" vertical="top"/>
    </xf>
    <xf numFmtId="0" fontId="8" fillId="0" borderId="32" xfId="0" applyFont="1" applyBorder="1" applyAlignment="1">
      <alignment horizontal="center" vertical="top" wrapText="1"/>
    </xf>
    <xf numFmtId="3" fontId="8" fillId="0" borderId="32" xfId="0" applyNumberFormat="1" applyFont="1" applyBorder="1" applyAlignment="1">
      <alignment horizontal="right" vertical="top" wrapText="1"/>
    </xf>
    <xf numFmtId="3" fontId="8" fillId="0" borderId="11" xfId="0" applyNumberFormat="1" applyFont="1" applyBorder="1" applyAlignment="1">
      <alignment horizontal="right" vertical="top" wrapText="1"/>
    </xf>
    <xf numFmtId="0" fontId="8" fillId="0" borderId="9" xfId="0" applyFont="1" applyBorder="1" applyAlignment="1">
      <alignment vertical="top"/>
    </xf>
    <xf numFmtId="0" fontId="9" fillId="0" borderId="25" xfId="0" applyFont="1" applyBorder="1" applyAlignment="1">
      <alignment horizontal="right" vertical="top" wrapText="1"/>
    </xf>
    <xf numFmtId="0" fontId="9" fillId="0" borderId="16" xfId="0" applyFont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8" fillId="0" borderId="33" xfId="0" applyFont="1" applyBorder="1" applyAlignment="1">
      <alignment horizontal="center" vertical="top" wrapText="1"/>
    </xf>
    <xf numFmtId="0" fontId="8" fillId="0" borderId="33" xfId="0" applyFont="1" applyBorder="1" applyAlignment="1">
      <alignment horizontal="right" vertical="top" wrapText="1"/>
    </xf>
    <xf numFmtId="0" fontId="8" fillId="0" borderId="34" xfId="0" applyFont="1" applyBorder="1" applyAlignment="1">
      <alignment horizontal="right" vertical="top" wrapText="1"/>
    </xf>
    <xf numFmtId="0" fontId="8" fillId="0" borderId="25" xfId="0" applyFont="1" applyBorder="1" applyAlignment="1">
      <alignment horizontal="center" vertical="top" wrapText="1"/>
    </xf>
    <xf numFmtId="0" fontId="8" fillId="3" borderId="6" xfId="0" applyFont="1" applyFill="1" applyBorder="1" applyAlignment="1">
      <alignment horizontal="justify" vertical="top"/>
    </xf>
    <xf numFmtId="0" fontId="9" fillId="0" borderId="35" xfId="0" applyFont="1" applyBorder="1" applyAlignment="1">
      <alignment horizontal="center" vertical="top" wrapText="1"/>
    </xf>
    <xf numFmtId="0" fontId="9" fillId="0" borderId="33" xfId="0" applyFont="1" applyBorder="1" applyAlignment="1">
      <alignment vertical="top"/>
    </xf>
    <xf numFmtId="0" fontId="9" fillId="0" borderId="33" xfId="0" applyFont="1" applyBorder="1" applyAlignment="1">
      <alignment horizontal="center" vertical="top" wrapText="1"/>
    </xf>
    <xf numFmtId="0" fontId="9" fillId="0" borderId="33" xfId="0" applyFont="1" applyBorder="1" applyAlignment="1">
      <alignment horizontal="right" vertical="top" wrapText="1"/>
    </xf>
    <xf numFmtId="0" fontId="9" fillId="0" borderId="34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left" vertical="top" wrapText="1"/>
    </xf>
    <xf numFmtId="0" fontId="9" fillId="0" borderId="30" xfId="0" applyFont="1" applyBorder="1" applyAlignment="1">
      <alignment horizontal="center" vertical="top" wrapText="1"/>
    </xf>
    <xf numFmtId="0" fontId="9" fillId="0" borderId="30" xfId="0" applyFont="1" applyBorder="1" applyAlignment="1">
      <alignment horizontal="right" vertical="top" wrapText="1"/>
    </xf>
    <xf numFmtId="0" fontId="9" fillId="0" borderId="21" xfId="0" applyFont="1" applyBorder="1" applyAlignment="1">
      <alignment horizontal="right" vertical="top" wrapText="1"/>
    </xf>
    <xf numFmtId="0" fontId="9" fillId="0" borderId="14" xfId="0" applyFont="1" applyBorder="1" applyAlignment="1">
      <alignment horizontal="right" vertical="top" wrapText="1"/>
    </xf>
    <xf numFmtId="3" fontId="9" fillId="0" borderId="30" xfId="0" applyNumberFormat="1" applyFont="1" applyBorder="1" applyAlignment="1">
      <alignment horizontal="right" vertical="top" wrapText="1"/>
    </xf>
    <xf numFmtId="0" fontId="9" fillId="0" borderId="33" xfId="0" applyFont="1" applyBorder="1" applyAlignment="1">
      <alignment horizontal="left" vertical="top" wrapText="1"/>
    </xf>
    <xf numFmtId="3" fontId="9" fillId="0" borderId="33" xfId="0" applyNumberFormat="1" applyFont="1" applyBorder="1" applyAlignment="1">
      <alignment horizontal="right" vertical="top" wrapText="1"/>
    </xf>
    <xf numFmtId="3" fontId="9" fillId="0" borderId="34" xfId="0" applyNumberFormat="1" applyFont="1" applyBorder="1" applyAlignment="1">
      <alignment horizontal="right" vertical="top" wrapText="1"/>
    </xf>
    <xf numFmtId="0" fontId="3" fillId="0" borderId="35" xfId="0" applyFont="1" applyBorder="1" applyAlignment="1">
      <alignment horizontal="center" vertical="top" wrapText="1"/>
    </xf>
    <xf numFmtId="0" fontId="9" fillId="0" borderId="33" xfId="0" applyFont="1" applyBorder="1" applyAlignment="1">
      <alignment horizontal="justify" vertical="top" wrapText="1"/>
    </xf>
    <xf numFmtId="0" fontId="8" fillId="0" borderId="6" xfId="0" applyFont="1" applyBorder="1" applyAlignment="1">
      <alignment horizontal="justify" vertical="top" wrapText="1"/>
    </xf>
    <xf numFmtId="0" fontId="8" fillId="0" borderId="31" xfId="0" applyFont="1" applyBorder="1" applyAlignment="1">
      <alignment horizontal="right" vertical="top" wrapText="1"/>
    </xf>
    <xf numFmtId="0" fontId="8" fillId="0" borderId="8" xfId="0" applyFont="1" applyBorder="1" applyAlignment="1">
      <alignment horizontal="right" vertical="top" wrapText="1"/>
    </xf>
    <xf numFmtId="0" fontId="8" fillId="0" borderId="32" xfId="0" applyFont="1" applyBorder="1" applyAlignment="1">
      <alignment horizontal="right" vertical="top" wrapText="1"/>
    </xf>
    <xf numFmtId="0" fontId="8" fillId="0" borderId="11" xfId="0" applyFont="1" applyBorder="1" applyAlignment="1">
      <alignment horizontal="right" vertical="top" wrapText="1"/>
    </xf>
    <xf numFmtId="0" fontId="8" fillId="0" borderId="9" xfId="0" applyFont="1" applyBorder="1" applyAlignment="1">
      <alignment horizontal="justify" vertical="top" wrapText="1"/>
    </xf>
    <xf numFmtId="0" fontId="9" fillId="3" borderId="33" xfId="0" applyFont="1" applyFill="1" applyBorder="1" applyAlignment="1">
      <alignment horizontal="left" vertical="top"/>
    </xf>
    <xf numFmtId="0" fontId="8" fillId="3" borderId="33" xfId="0" applyFont="1" applyFill="1" applyBorder="1" applyAlignment="1">
      <alignment horizontal="left" vertical="top"/>
    </xf>
    <xf numFmtId="0" fontId="8" fillId="3" borderId="34" xfId="0" applyFont="1" applyFill="1" applyBorder="1" applyAlignment="1">
      <alignment horizontal="left" vertical="top"/>
    </xf>
    <xf numFmtId="0" fontId="8" fillId="3" borderId="31" xfId="0" applyFont="1" applyFill="1" applyBorder="1" applyAlignment="1">
      <alignment horizontal="center" vertical="top"/>
    </xf>
    <xf numFmtId="0" fontId="8" fillId="3" borderId="32" xfId="0" applyFont="1" applyFill="1" applyBorder="1" applyAlignment="1">
      <alignment horizontal="center" vertical="top"/>
    </xf>
    <xf numFmtId="0" fontId="8" fillId="3" borderId="30" xfId="0" applyFont="1" applyFill="1" applyBorder="1" applyAlignment="1">
      <alignment horizontal="center" vertical="top"/>
    </xf>
    <xf numFmtId="0" fontId="11" fillId="0" borderId="27" xfId="0" applyFont="1" applyBorder="1" applyAlignment="1">
      <alignment horizontal="left" vertical="top" wrapText="1"/>
    </xf>
    <xf numFmtId="0" fontId="11" fillId="0" borderId="27" xfId="0" applyFont="1" applyBorder="1" applyAlignment="1">
      <alignment horizontal="center" vertical="top" wrapText="1"/>
    </xf>
    <xf numFmtId="0" fontId="11" fillId="0" borderId="27" xfId="0" applyFont="1" applyBorder="1" applyAlignment="1">
      <alignment horizontal="right" vertical="top" wrapText="1"/>
    </xf>
    <xf numFmtId="0" fontId="11" fillId="0" borderId="17" xfId="0" applyFont="1" applyBorder="1" applyAlignment="1">
      <alignment horizontal="right" vertical="top" wrapText="1"/>
    </xf>
    <xf numFmtId="0" fontId="11" fillId="0" borderId="15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center" vertical="top"/>
    </xf>
    <xf numFmtId="0" fontId="13" fillId="0" borderId="33" xfId="0" applyFont="1" applyBorder="1" applyAlignment="1">
      <alignment vertical="top"/>
    </xf>
    <xf numFmtId="0" fontId="14" fillId="0" borderId="27" xfId="0" applyFont="1" applyBorder="1" applyAlignment="1">
      <alignment horizontal="center" vertical="top" wrapText="1"/>
    </xf>
    <xf numFmtId="14" fontId="14" fillId="0" borderId="27" xfId="0" applyNumberFormat="1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/>
    </xf>
    <xf numFmtId="0" fontId="9" fillId="0" borderId="34" xfId="0" applyFont="1" applyBorder="1" applyAlignment="1">
      <alignment vertical="top" wrapText="1"/>
    </xf>
    <xf numFmtId="0" fontId="8" fillId="0" borderId="2" xfId="0" applyFont="1" applyBorder="1" applyAlignment="1">
      <alignment horizontal="center" vertical="top"/>
    </xf>
    <xf numFmtId="0" fontId="8" fillId="0" borderId="6" xfId="0" applyFont="1" applyBorder="1" applyAlignment="1">
      <alignment vertical="top" wrapText="1"/>
    </xf>
    <xf numFmtId="1" fontId="8" fillId="0" borderId="31" xfId="0" applyNumberFormat="1" applyFont="1" applyBorder="1" applyAlignment="1">
      <alignment horizontal="right" vertical="top" wrapText="1"/>
    </xf>
    <xf numFmtId="0" fontId="8" fillId="0" borderId="25" xfId="0" applyFont="1" applyBorder="1" applyAlignment="1">
      <alignment horizontal="center" vertical="top"/>
    </xf>
    <xf numFmtId="0" fontId="8" fillId="0" borderId="32" xfId="0" applyFont="1" applyFill="1" applyBorder="1" applyAlignment="1">
      <alignment horizontal="right" vertical="top" wrapText="1"/>
    </xf>
    <xf numFmtId="0" fontId="9" fillId="0" borderId="32" xfId="0" applyFont="1" applyBorder="1" applyAlignment="1">
      <alignment horizontal="right" vertical="top" wrapText="1"/>
    </xf>
    <xf numFmtId="0" fontId="9" fillId="0" borderId="11" xfId="0" applyFont="1" applyBorder="1" applyAlignment="1">
      <alignment horizontal="right" vertical="top" wrapText="1"/>
    </xf>
    <xf numFmtId="0" fontId="9" fillId="0" borderId="9" xfId="0" applyFont="1" applyBorder="1" applyAlignment="1">
      <alignment horizontal="right" vertical="top" wrapText="1"/>
    </xf>
    <xf numFmtId="0" fontId="9" fillId="0" borderId="32" xfId="0" applyFont="1" applyBorder="1" applyAlignment="1">
      <alignment horizontal="center" vertical="top" wrapText="1"/>
    </xf>
    <xf numFmtId="0" fontId="8" fillId="2" borderId="32" xfId="0" applyFont="1" applyFill="1" applyBorder="1" applyAlignment="1" applyProtection="1">
      <alignment horizontal="right" vertical="top" wrapText="1"/>
      <protection locked="0"/>
    </xf>
    <xf numFmtId="0" fontId="8" fillId="2" borderId="11" xfId="0" applyFont="1" applyFill="1" applyBorder="1" applyAlignment="1" applyProtection="1">
      <alignment horizontal="right" vertical="top" wrapText="1"/>
      <protection locked="0"/>
    </xf>
    <xf numFmtId="0" fontId="8" fillId="0" borderId="32" xfId="0" applyFont="1" applyBorder="1" applyAlignment="1">
      <alignment vertical="top"/>
    </xf>
    <xf numFmtId="0" fontId="9" fillId="0" borderId="14" xfId="0" applyFont="1" applyBorder="1" applyAlignment="1">
      <alignment horizontal="left" vertical="top" wrapText="1"/>
    </xf>
    <xf numFmtId="1" fontId="9" fillId="0" borderId="30" xfId="0" applyNumberFormat="1" applyFont="1" applyBorder="1" applyAlignment="1">
      <alignment horizontal="right" vertical="top" wrapText="1"/>
    </xf>
    <xf numFmtId="0" fontId="9" fillId="0" borderId="6" xfId="0" applyFont="1" applyBorder="1" applyAlignment="1">
      <alignment horizontal="justify" vertical="top" wrapText="1"/>
    </xf>
    <xf numFmtId="0" fontId="8" fillId="4" borderId="9" xfId="0" applyFont="1" applyFill="1" applyBorder="1" applyAlignment="1">
      <alignment horizontal="justify" vertical="top"/>
    </xf>
    <xf numFmtId="0" fontId="8" fillId="5" borderId="32" xfId="0" applyFont="1" applyFill="1" applyBorder="1" applyAlignment="1">
      <alignment horizontal="right" vertical="top" wrapText="1"/>
    </xf>
    <xf numFmtId="0" fontId="9" fillId="3" borderId="14" xfId="0" applyFont="1" applyFill="1" applyBorder="1" applyAlignment="1">
      <alignment horizontal="right" vertical="top"/>
    </xf>
    <xf numFmtId="0" fontId="9" fillId="3" borderId="30" xfId="0" applyFont="1" applyFill="1" applyBorder="1" applyAlignment="1">
      <alignment horizontal="center" vertical="top"/>
    </xf>
    <xf numFmtId="0" fontId="9" fillId="0" borderId="2" xfId="0" applyFont="1" applyBorder="1" applyAlignment="1">
      <alignment horizontal="center" vertical="top" wrapText="1"/>
    </xf>
    <xf numFmtId="0" fontId="9" fillId="0" borderId="6" xfId="0" applyFont="1" applyBorder="1" applyAlignment="1">
      <alignment vertical="top" wrapText="1"/>
    </xf>
    <xf numFmtId="0" fontId="9" fillId="0" borderId="31" xfId="0" applyFont="1" applyBorder="1" applyAlignment="1">
      <alignment horizontal="center" vertical="top" wrapText="1"/>
    </xf>
    <xf numFmtId="0" fontId="9" fillId="0" borderId="31" xfId="0" applyFont="1" applyBorder="1" applyAlignment="1">
      <alignment horizontal="right" vertical="top" wrapText="1"/>
    </xf>
    <xf numFmtId="0" fontId="9" fillId="0" borderId="8" xfId="0" applyFont="1" applyBorder="1" applyAlignment="1">
      <alignment horizontal="right" vertical="top" wrapText="1"/>
    </xf>
    <xf numFmtId="0" fontId="8" fillId="0" borderId="22" xfId="0" applyFont="1" applyBorder="1" applyAlignment="1">
      <alignment horizontal="center" vertical="top"/>
    </xf>
    <xf numFmtId="0" fontId="9" fillId="0" borderId="12" xfId="0" applyFont="1" applyBorder="1" applyAlignment="1">
      <alignment horizontal="left" vertical="top" wrapText="1"/>
    </xf>
    <xf numFmtId="0" fontId="9" fillId="0" borderId="36" xfId="0" applyFont="1" applyBorder="1" applyAlignment="1">
      <alignment horizontal="center" vertical="top" wrapText="1"/>
    </xf>
    <xf numFmtId="0" fontId="9" fillId="0" borderId="36" xfId="0" applyFont="1" applyBorder="1" applyAlignment="1">
      <alignment horizontal="right" vertical="top" wrapText="1"/>
    </xf>
    <xf numFmtId="0" fontId="9" fillId="0" borderId="26" xfId="0" applyFont="1" applyBorder="1" applyAlignment="1">
      <alignment horizontal="right" vertical="top" wrapText="1"/>
    </xf>
    <xf numFmtId="0" fontId="8" fillId="0" borderId="4" xfId="0" applyFont="1" applyBorder="1" applyAlignment="1">
      <alignment horizontal="center" vertical="top"/>
    </xf>
    <xf numFmtId="0" fontId="11" fillId="0" borderId="15" xfId="0" applyFont="1" applyBorder="1" applyAlignment="1">
      <alignment horizontal="left" vertical="top" wrapText="1"/>
    </xf>
    <xf numFmtId="0" fontId="11" fillId="0" borderId="15" xfId="0" applyFont="1" applyBorder="1" applyAlignment="1">
      <alignment horizontal="right" vertical="top" wrapText="1"/>
    </xf>
    <xf numFmtId="0" fontId="11" fillId="0" borderId="5" xfId="0" applyFont="1" applyBorder="1" applyAlignment="1">
      <alignment horizontal="right" vertical="top" wrapText="1"/>
    </xf>
    <xf numFmtId="0" fontId="15" fillId="6" borderId="0" xfId="0" applyFont="1" applyFill="1" applyBorder="1" applyAlignment="1">
      <alignment horizontal="left" vertical="center"/>
    </xf>
    <xf numFmtId="0" fontId="16" fillId="6" borderId="0" xfId="0" applyFont="1" applyFill="1" applyAlignment="1">
      <alignment horizontal="left" vertical="center"/>
    </xf>
    <xf numFmtId="0" fontId="5" fillId="6" borderId="32" xfId="0" applyFont="1" applyFill="1" applyBorder="1" applyAlignment="1">
      <alignment horizontal="center" vertical="top" wrapText="1"/>
    </xf>
    <xf numFmtId="0" fontId="5" fillId="6" borderId="32" xfId="0" applyFont="1" applyFill="1" applyBorder="1" applyAlignment="1">
      <alignment vertical="top"/>
    </xf>
    <xf numFmtId="0" fontId="10" fillId="6" borderId="32" xfId="0" applyFont="1" applyFill="1" applyBorder="1" applyAlignment="1">
      <alignment vertical="top" wrapText="1"/>
    </xf>
    <xf numFmtId="3" fontId="5" fillId="6" borderId="32" xfId="0" applyNumberFormat="1" applyFont="1" applyFill="1" applyBorder="1" applyAlignment="1">
      <alignment vertical="top"/>
    </xf>
    <xf numFmtId="49" fontId="10" fillId="6" borderId="32" xfId="0" applyNumberFormat="1" applyFont="1" applyFill="1" applyBorder="1" applyAlignment="1">
      <alignment horizontal="center" vertical="top"/>
    </xf>
    <xf numFmtId="0" fontId="10" fillId="6" borderId="32" xfId="0" applyFont="1" applyFill="1" applyBorder="1" applyAlignment="1">
      <alignment vertical="top"/>
    </xf>
    <xf numFmtId="0" fontId="10" fillId="6" borderId="0" xfId="0" applyFont="1" applyFill="1" applyBorder="1" applyAlignment="1">
      <alignment vertical="center"/>
    </xf>
    <xf numFmtId="0" fontId="15" fillId="6" borderId="0" xfId="0" applyFont="1" applyFill="1" applyAlignment="1">
      <alignment vertical="center"/>
    </xf>
    <xf numFmtId="0" fontId="15" fillId="6" borderId="37" xfId="0" applyFont="1" applyFill="1" applyBorder="1" applyAlignment="1">
      <alignment vertical="center" wrapText="1"/>
    </xf>
    <xf numFmtId="0" fontId="8" fillId="6" borderId="9" xfId="1" applyFont="1" applyFill="1" applyBorder="1" applyAlignment="1" applyProtection="1">
      <alignment horizontal="right"/>
      <protection locked="0"/>
    </xf>
    <xf numFmtId="0" fontId="8" fillId="6" borderId="11" xfId="1" applyFont="1" applyFill="1" applyBorder="1" applyAlignment="1" applyProtection="1">
      <alignment horizontal="right"/>
      <protection locked="0"/>
    </xf>
    <xf numFmtId="0" fontId="8" fillId="6" borderId="9" xfId="1" applyFont="1" applyFill="1" applyBorder="1" applyAlignment="1" applyProtection="1">
      <protection locked="0"/>
    </xf>
    <xf numFmtId="0" fontId="8" fillId="6" borderId="11" xfId="1" applyFont="1" applyFill="1" applyBorder="1" applyAlignment="1" applyProtection="1">
      <protection locked="0"/>
    </xf>
    <xf numFmtId="0" fontId="9" fillId="6" borderId="9" xfId="1" applyFont="1" applyFill="1" applyBorder="1" applyAlignment="1" applyProtection="1">
      <alignment horizontal="right"/>
      <protection locked="0"/>
    </xf>
    <xf numFmtId="0" fontId="9" fillId="6" borderId="11" xfId="1" applyFont="1" applyFill="1" applyBorder="1" applyAlignment="1" applyProtection="1">
      <alignment horizontal="right"/>
      <protection locked="0"/>
    </xf>
    <xf numFmtId="0" fontId="5" fillId="6" borderId="14" xfId="1" applyFont="1" applyFill="1" applyBorder="1" applyAlignment="1" applyProtection="1">
      <alignment horizontal="right"/>
    </xf>
    <xf numFmtId="0" fontId="5" fillId="6" borderId="16" xfId="1" applyFont="1" applyFill="1" applyBorder="1" applyAlignment="1" applyProtection="1">
      <alignment horizontal="right"/>
    </xf>
    <xf numFmtId="0" fontId="5" fillId="6" borderId="17" xfId="1" applyFont="1" applyFill="1" applyBorder="1" applyAlignment="1" applyProtection="1">
      <alignment horizontal="right"/>
    </xf>
    <xf numFmtId="0" fontId="5" fillId="6" borderId="17" xfId="1" applyFont="1" applyFill="1" applyBorder="1" applyAlignment="1" applyProtection="1"/>
    <xf numFmtId="0" fontId="7" fillId="6" borderId="0" xfId="1" applyFont="1" applyFill="1" applyBorder="1" applyAlignment="1" applyProtection="1">
      <alignment horizontal="right"/>
    </xf>
    <xf numFmtId="0" fontId="10" fillId="6" borderId="18" xfId="1" applyFont="1" applyFill="1" applyBorder="1" applyAlignment="1" applyProtection="1"/>
    <xf numFmtId="0" fontId="5" fillId="6" borderId="2" xfId="1" applyFont="1" applyFill="1" applyBorder="1" applyAlignment="1" applyProtection="1">
      <alignment horizontal="right"/>
    </xf>
    <xf numFmtId="0" fontId="5" fillId="6" borderId="3" xfId="1" applyFont="1" applyFill="1" applyBorder="1" applyAlignment="1" applyProtection="1">
      <alignment horizontal="center"/>
    </xf>
    <xf numFmtId="0" fontId="5" fillId="6" borderId="19" xfId="1" applyFont="1" applyFill="1" applyBorder="1" applyAlignment="1" applyProtection="1">
      <alignment horizontal="center"/>
    </xf>
    <xf numFmtId="0" fontId="8" fillId="6" borderId="10" xfId="1" applyFont="1" applyFill="1" applyBorder="1" applyAlignment="1" applyProtection="1">
      <alignment horizontal="right"/>
      <protection locked="0"/>
    </xf>
    <xf numFmtId="0" fontId="9" fillId="6" borderId="10" xfId="1" applyFont="1" applyFill="1" applyBorder="1" applyAlignment="1" applyProtection="1">
      <alignment horizontal="right"/>
      <protection locked="0"/>
    </xf>
    <xf numFmtId="3" fontId="5" fillId="6" borderId="14" xfId="1" applyNumberFormat="1" applyFont="1" applyFill="1" applyBorder="1" applyAlignment="1" applyProtection="1">
      <alignment horizontal="right"/>
    </xf>
    <xf numFmtId="3" fontId="5" fillId="6" borderId="20" xfId="1" applyNumberFormat="1" applyFont="1" applyFill="1" applyBorder="1" applyAlignment="1" applyProtection="1">
      <alignment horizontal="right"/>
    </xf>
    <xf numFmtId="3" fontId="5" fillId="6" borderId="21" xfId="1" applyNumberFormat="1" applyFont="1" applyFill="1" applyBorder="1" applyAlignment="1" applyProtection="1">
      <alignment horizontal="right"/>
    </xf>
    <xf numFmtId="3" fontId="5" fillId="6" borderId="16" xfId="1" applyNumberFormat="1" applyFont="1" applyFill="1" applyBorder="1" applyAlignment="1" applyProtection="1">
      <alignment horizontal="right"/>
    </xf>
    <xf numFmtId="0" fontId="10" fillId="6" borderId="0" xfId="1" applyFont="1" applyFill="1" applyBorder="1" applyAlignment="1" applyProtection="1"/>
    <xf numFmtId="0" fontId="10" fillId="6" borderId="24" xfId="1" applyFont="1" applyFill="1" applyBorder="1" applyAlignment="1" applyProtection="1"/>
    <xf numFmtId="0" fontId="5" fillId="6" borderId="6" xfId="1" applyFont="1" applyFill="1" applyBorder="1" applyAlignment="1" applyProtection="1">
      <alignment horizontal="right"/>
      <protection locked="0"/>
    </xf>
    <xf numFmtId="0" fontId="5" fillId="6" borderId="8" xfId="1" applyFont="1" applyFill="1" applyBorder="1" applyAlignment="1" applyProtection="1">
      <alignment horizontal="center"/>
      <protection locked="0"/>
    </xf>
    <xf numFmtId="3" fontId="8" fillId="6" borderId="12" xfId="1" applyNumberFormat="1" applyFont="1" applyFill="1" applyBorder="1" applyAlignment="1" applyProtection="1"/>
    <xf numFmtId="3" fontId="10" fillId="6" borderId="32" xfId="0" applyNumberFormat="1" applyFont="1" applyFill="1" applyBorder="1" applyAlignment="1">
      <alignment vertical="top"/>
    </xf>
    <xf numFmtId="0" fontId="11" fillId="6" borderId="37" xfId="0" applyFont="1" applyFill="1" applyBorder="1" applyAlignment="1">
      <alignment horizontal="left" vertical="center"/>
    </xf>
    <xf numFmtId="0" fontId="7" fillId="6" borderId="38" xfId="0" applyFont="1" applyFill="1" applyBorder="1" applyAlignment="1">
      <alignment horizontal="left" vertical="center"/>
    </xf>
    <xf numFmtId="0" fontId="15" fillId="6" borderId="0" xfId="0" applyFont="1" applyFill="1" applyBorder="1" applyAlignment="1">
      <alignment horizontal="left" vertical="center"/>
    </xf>
    <xf numFmtId="0" fontId="15" fillId="6" borderId="38" xfId="0" applyFont="1" applyFill="1" applyBorder="1" applyAlignment="1">
      <alignment horizontal="left" vertical="center"/>
    </xf>
    <xf numFmtId="0" fontId="6" fillId="6" borderId="0" xfId="0" applyFont="1" applyFill="1" applyAlignment="1">
      <alignment horizontal="center" vertical="center"/>
    </xf>
    <xf numFmtId="0" fontId="13" fillId="6" borderId="0" xfId="0" applyFont="1" applyFill="1" applyAlignment="1">
      <alignment horizontal="center" vertical="center"/>
    </xf>
    <xf numFmtId="0" fontId="10" fillId="0" borderId="25" xfId="1" applyFont="1" applyBorder="1" applyAlignment="1" applyProtection="1">
      <alignment horizontal="center"/>
    </xf>
    <xf numFmtId="0" fontId="10" fillId="0" borderId="18" xfId="1" applyFont="1" applyBorder="1" applyAlignment="1" applyProtection="1">
      <alignment horizontal="center"/>
    </xf>
    <xf numFmtId="0" fontId="11" fillId="0" borderId="15" xfId="1" applyFont="1" applyBorder="1" applyAlignment="1" applyProtection="1">
      <alignment horizontal="center" vertical="top" wrapText="1"/>
    </xf>
    <xf numFmtId="0" fontId="5" fillId="0" borderId="2" xfId="1" applyFont="1" applyBorder="1" applyAlignment="1" applyProtection="1">
      <alignment horizontal="center"/>
    </xf>
    <xf numFmtId="0" fontId="5" fillId="0" borderId="3" xfId="1" applyFont="1" applyBorder="1" applyAlignment="1" applyProtection="1">
      <alignment horizontal="center"/>
    </xf>
    <xf numFmtId="0" fontId="6" fillId="6" borderId="4" xfId="1" applyFont="1" applyFill="1" applyBorder="1" applyAlignment="1" applyProtection="1">
      <alignment horizontal="center"/>
    </xf>
    <xf numFmtId="0" fontId="6" fillId="6" borderId="5" xfId="1" applyFont="1" applyFill="1" applyBorder="1" applyAlignment="1" applyProtection="1">
      <alignment horizontal="center"/>
    </xf>
    <xf numFmtId="0" fontId="5" fillId="0" borderId="2" xfId="1" applyFont="1" applyBorder="1" applyAlignment="1" applyProtection="1"/>
    <xf numFmtId="0" fontId="5" fillId="0" borderId="3" xfId="1" applyFont="1" applyBorder="1" applyAlignment="1" applyProtection="1"/>
    <xf numFmtId="0" fontId="6" fillId="0" borderId="4" xfId="1" applyFont="1" applyBorder="1" applyAlignment="1" applyProtection="1">
      <alignment horizontal="center"/>
    </xf>
    <xf numFmtId="0" fontId="6" fillId="0" borderId="5" xfId="1" applyFont="1" applyBorder="1" applyAlignment="1" applyProtection="1">
      <alignment horizontal="center"/>
    </xf>
    <xf numFmtId="0" fontId="3" fillId="0" borderId="1" xfId="1" applyFont="1" applyBorder="1" applyAlignment="1" applyProtection="1">
      <alignment horizontal="center" vertical="top"/>
    </xf>
    <xf numFmtId="0" fontId="5" fillId="0" borderId="2" xfId="1" applyFont="1" applyBorder="1" applyAlignment="1" applyProtection="1">
      <alignment vertical="top" wrapText="1"/>
    </xf>
    <xf numFmtId="0" fontId="5" fillId="0" borderId="3" xfId="1" applyFont="1" applyBorder="1" applyAlignment="1" applyProtection="1">
      <alignment vertical="top" wrapText="1"/>
    </xf>
    <xf numFmtId="0" fontId="6" fillId="0" borderId="4" xfId="1" applyFont="1" applyBorder="1" applyAlignment="1" applyProtection="1">
      <alignment horizontal="center" vertical="top" wrapText="1"/>
    </xf>
    <xf numFmtId="0" fontId="6" fillId="0" borderId="5" xfId="1" applyFont="1" applyBorder="1" applyAlignment="1" applyProtection="1">
      <alignment horizontal="center" vertical="top" wrapText="1"/>
    </xf>
    <xf numFmtId="0" fontId="5" fillId="0" borderId="6" xfId="1" applyFont="1" applyBorder="1" applyAlignment="1" applyProtection="1">
      <alignment horizontal="center" wrapText="1"/>
    </xf>
    <xf numFmtId="0" fontId="5" fillId="0" borderId="7" xfId="1" applyFont="1" applyBorder="1" applyAlignment="1" applyProtection="1">
      <alignment horizontal="center" wrapText="1"/>
    </xf>
  </cellXfs>
  <cellStyles count="2">
    <cellStyle name="Normal 2" xfId="1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atjana%20&#325;ikitova\Documents\SPAAO\Gada%20p&#257;rskati\GP-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lvedis"/>
      <sheetName val="Saturs"/>
      <sheetName val="Ziņas"/>
      <sheetName val="Vad.ziņojums"/>
      <sheetName val="GrPolitika"/>
      <sheetName val="bilance"/>
      <sheetName val="p.z.apreķins"/>
      <sheetName val="Pašu kapitāla pārskats"/>
      <sheetName val="naudas pl. pārskats"/>
      <sheetName val="p.z.apr.skaidrojumi"/>
      <sheetName val="Ilgt.ieguld.skaidr."/>
      <sheetName val="Krājumu skaidrojums"/>
      <sheetName val="Debitoru skaidrojums"/>
      <sheetName val="Vērtspapīri  un līdzdal."/>
      <sheetName val="Naudas atšifrējums"/>
      <sheetName val="Pašu kapitāla atšifr."/>
      <sheetName val="Uzkrājumu atšifr."/>
      <sheetName val="Kreditori"/>
      <sheetName val="GP-2016"/>
    </sheetNames>
    <sheetDataSet>
      <sheetData sheetId="0">
        <row r="33">
          <cell r="C33" t="str">
            <v>2016. gads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20">
          <cell r="D20">
            <v>41910</v>
          </cell>
          <cell r="E20">
            <v>0</v>
          </cell>
          <cell r="F20">
            <v>0</v>
          </cell>
          <cell r="G20">
            <v>0</v>
          </cell>
        </row>
        <row r="35">
          <cell r="D35">
            <v>41910</v>
          </cell>
          <cell r="E35">
            <v>0</v>
          </cell>
          <cell r="F35">
            <v>0</v>
          </cell>
          <cell r="G35">
            <v>0</v>
          </cell>
        </row>
      </sheetData>
      <sheetData sheetId="8"/>
      <sheetData sheetId="9"/>
      <sheetData sheetId="10">
        <row r="23">
          <cell r="E23">
            <v>0</v>
          </cell>
          <cell r="F23">
            <v>0</v>
          </cell>
          <cell r="H23">
            <v>0</v>
          </cell>
          <cell r="I23">
            <v>0</v>
          </cell>
        </row>
        <row r="24">
          <cell r="E24">
            <v>0</v>
          </cell>
          <cell r="F24">
            <v>0</v>
          </cell>
          <cell r="H24">
            <v>0</v>
          </cell>
          <cell r="I24">
            <v>0</v>
          </cell>
        </row>
        <row r="44">
          <cell r="G44">
            <v>0</v>
          </cell>
          <cell r="J44">
            <v>0</v>
          </cell>
          <cell r="K44">
            <v>0</v>
          </cell>
        </row>
        <row r="45">
          <cell r="G45">
            <v>0</v>
          </cell>
          <cell r="K45">
            <v>0</v>
          </cell>
        </row>
        <row r="48">
          <cell r="M48">
            <v>0</v>
          </cell>
        </row>
        <row r="52">
          <cell r="M52">
            <v>0</v>
          </cell>
        </row>
        <row r="55">
          <cell r="M55">
            <v>0</v>
          </cell>
        </row>
        <row r="59">
          <cell r="M59">
            <v>0</v>
          </cell>
        </row>
        <row r="63"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71"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</sheetData>
      <sheetData sheetId="11">
        <row r="7">
          <cell r="E7">
            <v>0</v>
          </cell>
          <cell r="G7">
            <v>0</v>
          </cell>
          <cell r="I7">
            <v>0</v>
          </cell>
        </row>
        <row r="29">
          <cell r="E29">
            <v>0</v>
          </cell>
          <cell r="G29">
            <v>0</v>
          </cell>
          <cell r="I29">
            <v>0</v>
          </cell>
        </row>
        <row r="33">
          <cell r="J33">
            <v>0</v>
          </cell>
        </row>
        <row r="37">
          <cell r="J37">
            <v>0</v>
          </cell>
        </row>
      </sheetData>
      <sheetData sheetId="12"/>
      <sheetData sheetId="13">
        <row r="6">
          <cell r="D6">
            <v>0</v>
          </cell>
          <cell r="E6">
            <v>0</v>
          </cell>
        </row>
        <row r="22">
          <cell r="D22">
            <v>0</v>
          </cell>
          <cell r="E22">
            <v>0</v>
          </cell>
        </row>
        <row r="38">
          <cell r="D38">
            <v>0</v>
          </cell>
          <cell r="E38">
            <v>0</v>
          </cell>
        </row>
        <row r="54">
          <cell r="D54">
            <v>0</v>
          </cell>
          <cell r="E54">
            <v>0</v>
          </cell>
        </row>
      </sheetData>
      <sheetData sheetId="14"/>
      <sheetData sheetId="15"/>
      <sheetData sheetId="16">
        <row r="44">
          <cell r="B44">
            <v>0</v>
          </cell>
          <cell r="F44">
            <v>0</v>
          </cell>
        </row>
        <row r="84">
          <cell r="B84">
            <v>0</v>
          </cell>
          <cell r="F84">
            <v>0</v>
          </cell>
        </row>
        <row r="125">
          <cell r="B125">
            <v>0</v>
          </cell>
          <cell r="F125">
            <v>0</v>
          </cell>
        </row>
      </sheetData>
      <sheetData sheetId="17">
        <row r="13">
          <cell r="C13">
            <v>3446445</v>
          </cell>
        </row>
        <row r="22">
          <cell r="C22">
            <v>8208168</v>
          </cell>
        </row>
        <row r="33">
          <cell r="D33">
            <v>156759</v>
          </cell>
        </row>
        <row r="88">
          <cell r="C88">
            <v>0</v>
          </cell>
          <cell r="D88">
            <v>0</v>
          </cell>
        </row>
      </sheetData>
      <sheetData sheetId="18" refreshError="1"/>
    </sheetDataSet>
  </externalBook>
</externalLink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2"/>
  <sheetViews>
    <sheetView tabSelected="1" topLeftCell="A103" workbookViewId="0">
      <selection activeCell="J65" sqref="J65"/>
    </sheetView>
  </sheetViews>
  <sheetFormatPr defaultRowHeight="15" x14ac:dyDescent="0.25"/>
  <cols>
    <col min="1" max="1" width="6.85546875" customWidth="1"/>
    <col min="2" max="2" width="43.140625" customWidth="1"/>
    <col min="4" max="4" width="14" customWidth="1"/>
    <col min="5" max="5" width="14.28515625" customWidth="1"/>
  </cols>
  <sheetData>
    <row r="1" spans="1:5" x14ac:dyDescent="0.25">
      <c r="A1" s="190" t="s">
        <v>40</v>
      </c>
      <c r="B1" s="190"/>
      <c r="C1" s="190"/>
      <c r="D1" s="190"/>
    </row>
    <row r="2" spans="1:5" x14ac:dyDescent="0.25">
      <c r="A2" s="191" t="s">
        <v>147</v>
      </c>
      <c r="B2" s="191"/>
      <c r="C2" s="191"/>
      <c r="D2" s="191"/>
    </row>
    <row r="3" spans="1:5" ht="22.5" x14ac:dyDescent="0.25">
      <c r="A3" s="191" t="s">
        <v>148</v>
      </c>
      <c r="B3" s="191"/>
      <c r="C3" s="191"/>
      <c r="D3" s="191"/>
      <c r="E3" s="49"/>
    </row>
    <row r="4" spans="1:5" ht="23.25" thickBot="1" x14ac:dyDescent="0.3">
      <c r="A4" s="192" t="s">
        <v>149</v>
      </c>
      <c r="B4" s="192"/>
      <c r="C4" s="193" t="s">
        <v>195</v>
      </c>
      <c r="D4" s="193"/>
      <c r="E4" s="49"/>
    </row>
    <row r="5" spans="1:5" ht="23.25" thickBot="1" x14ac:dyDescent="0.3">
      <c r="A5" s="50"/>
      <c r="B5" s="51" t="s">
        <v>41</v>
      </c>
      <c r="C5" s="52" t="s">
        <v>42</v>
      </c>
      <c r="D5" s="53">
        <v>43100</v>
      </c>
      <c r="E5" s="52" t="str">
        <f>CONCATENATE("31/12/",LEFT([1]Celvedis!$C$33,4))</f>
        <v>31/12/2016</v>
      </c>
    </row>
    <row r="6" spans="1:5" ht="18.75" x14ac:dyDescent="0.25">
      <c r="A6" s="55">
        <v>1</v>
      </c>
      <c r="B6" s="56" t="s">
        <v>43</v>
      </c>
      <c r="C6" s="57"/>
      <c r="D6" s="58"/>
      <c r="E6" s="59"/>
    </row>
    <row r="7" spans="1:5" ht="14.25" customHeight="1" x14ac:dyDescent="0.25">
      <c r="A7" s="60" t="s">
        <v>12</v>
      </c>
      <c r="B7" s="61" t="s">
        <v>44</v>
      </c>
      <c r="C7" s="57"/>
      <c r="D7" s="58"/>
      <c r="E7" s="59"/>
    </row>
    <row r="8" spans="1:5" hidden="1" x14ac:dyDescent="0.25">
      <c r="A8" s="62"/>
      <c r="B8" s="63" t="s">
        <v>45</v>
      </c>
      <c r="C8" s="64">
        <v>10</v>
      </c>
      <c r="D8" s="65">
        <f>[1]Ilgt.ieguld.skaidr.!E24</f>
        <v>0</v>
      </c>
      <c r="E8" s="66">
        <f>[1]Ilgt.ieguld.skaidr.!E23</f>
        <v>0</v>
      </c>
    </row>
    <row r="9" spans="1:5" ht="24" hidden="1" x14ac:dyDescent="0.25">
      <c r="A9" s="62"/>
      <c r="B9" s="67" t="s">
        <v>46</v>
      </c>
      <c r="C9" s="68">
        <v>20</v>
      </c>
      <c r="D9" s="69">
        <f>[1]Ilgt.ieguld.skaidr.!F24</f>
        <v>0</v>
      </c>
      <c r="E9" s="70">
        <f>[1]Ilgt.ieguld.skaidr.!F23</f>
        <v>0</v>
      </c>
    </row>
    <row r="10" spans="1:5" x14ac:dyDescent="0.25">
      <c r="A10" s="62"/>
      <c r="B10" s="67" t="s">
        <v>47</v>
      </c>
      <c r="C10" s="68">
        <v>21</v>
      </c>
      <c r="D10" s="69">
        <v>1377</v>
      </c>
      <c r="E10" s="70">
        <v>2923</v>
      </c>
    </row>
    <row r="11" spans="1:5" ht="0.75" customHeight="1" x14ac:dyDescent="0.25">
      <c r="A11" s="62"/>
      <c r="B11" s="71" t="s">
        <v>48</v>
      </c>
      <c r="C11" s="68">
        <v>30</v>
      </c>
      <c r="D11" s="69">
        <f>[1]Ilgt.ieguld.skaidr.!H24</f>
        <v>0</v>
      </c>
      <c r="E11" s="70">
        <f>[1]Ilgt.ieguld.skaidr.!H23</f>
        <v>0</v>
      </c>
    </row>
    <row r="12" spans="1:5" hidden="1" x14ac:dyDescent="0.25">
      <c r="A12" s="62"/>
      <c r="B12" s="67" t="s">
        <v>49</v>
      </c>
      <c r="C12" s="68">
        <v>40</v>
      </c>
      <c r="D12" s="69">
        <f>[1]Ilgt.ieguld.skaidr.!I24</f>
        <v>0</v>
      </c>
      <c r="E12" s="70">
        <f>[1]Ilgt.ieguld.skaidr.!I23</f>
        <v>0</v>
      </c>
    </row>
    <row r="13" spans="1:5" ht="15.75" thickBot="1" x14ac:dyDescent="0.3">
      <c r="A13" s="62"/>
      <c r="B13" s="72" t="s">
        <v>50</v>
      </c>
      <c r="C13" s="57">
        <v>50</v>
      </c>
      <c r="D13" s="58">
        <f>SUM(D8:D12)</f>
        <v>1377</v>
      </c>
      <c r="E13" s="59">
        <f>SUM(E8:E12)</f>
        <v>2923</v>
      </c>
    </row>
    <row r="14" spans="1:5" ht="15.75" thickBot="1" x14ac:dyDescent="0.3">
      <c r="A14" s="73" t="s">
        <v>51</v>
      </c>
      <c r="B14" s="74" t="s">
        <v>52</v>
      </c>
      <c r="C14" s="75"/>
      <c r="D14" s="76"/>
      <c r="E14" s="77"/>
    </row>
    <row r="15" spans="1:5" x14ac:dyDescent="0.25">
      <c r="A15" s="78"/>
      <c r="B15" s="79" t="s">
        <v>53</v>
      </c>
      <c r="C15" s="64">
        <v>60</v>
      </c>
      <c r="D15" s="65">
        <v>8549286</v>
      </c>
      <c r="E15" s="66">
        <v>9011535</v>
      </c>
    </row>
    <row r="16" spans="1:5" x14ac:dyDescent="0.25">
      <c r="A16" s="78"/>
      <c r="B16" s="67" t="s">
        <v>54</v>
      </c>
      <c r="C16" s="68">
        <v>70</v>
      </c>
      <c r="D16" s="69">
        <f>[1]Ilgt.ieguld.skaidr.!G45</f>
        <v>0</v>
      </c>
      <c r="E16" s="70">
        <f>[1]Ilgt.ieguld.skaidr.!G44</f>
        <v>0</v>
      </c>
    </row>
    <row r="17" spans="1:5" x14ac:dyDescent="0.25">
      <c r="A17" s="78"/>
      <c r="B17" s="67" t="s">
        <v>55</v>
      </c>
      <c r="C17" s="68">
        <v>80</v>
      </c>
      <c r="D17" s="69">
        <v>2299295</v>
      </c>
      <c r="E17" s="70">
        <v>2555033</v>
      </c>
    </row>
    <row r="18" spans="1:5" x14ac:dyDescent="0.25">
      <c r="A18" s="78"/>
      <c r="B18" s="67" t="s">
        <v>56</v>
      </c>
      <c r="C18" s="68">
        <v>90</v>
      </c>
      <c r="D18" s="69">
        <v>92794</v>
      </c>
      <c r="E18" s="70">
        <v>91432</v>
      </c>
    </row>
    <row r="19" spans="1:5" x14ac:dyDescent="0.25">
      <c r="A19" s="78"/>
      <c r="B19" s="71" t="s">
        <v>57</v>
      </c>
      <c r="C19" s="68">
        <v>100</v>
      </c>
      <c r="D19" s="69"/>
      <c r="E19" s="70">
        <f>[1]Ilgt.ieguld.skaidr.!J44</f>
        <v>0</v>
      </c>
    </row>
    <row r="20" spans="1:5" x14ac:dyDescent="0.25">
      <c r="A20" s="78"/>
      <c r="B20" s="67" t="s">
        <v>58</v>
      </c>
      <c r="C20" s="68">
        <v>110</v>
      </c>
      <c r="D20" s="69">
        <f>[1]Ilgt.ieguld.skaidr.!K45</f>
        <v>0</v>
      </c>
      <c r="E20" s="70">
        <f>[1]Ilgt.ieguld.skaidr.!K44</f>
        <v>0</v>
      </c>
    </row>
    <row r="21" spans="1:5" ht="15.75" thickBot="1" x14ac:dyDescent="0.3">
      <c r="A21" s="62"/>
      <c r="B21" s="72" t="s">
        <v>59</v>
      </c>
      <c r="C21" s="57">
        <v>120</v>
      </c>
      <c r="D21" s="58">
        <f>SUM(D15:D20)</f>
        <v>10941375</v>
      </c>
      <c r="E21" s="59">
        <f>SUM(E15:E20)</f>
        <v>11658000</v>
      </c>
    </row>
    <row r="22" spans="1:5" ht="13.5" hidden="1" customHeight="1" thickBot="1" x14ac:dyDescent="0.3">
      <c r="A22" s="80" t="s">
        <v>24</v>
      </c>
      <c r="B22" s="81" t="s">
        <v>60</v>
      </c>
      <c r="C22" s="82">
        <v>130</v>
      </c>
      <c r="D22" s="83">
        <f>[1]Ilgt.ieguld.skaidr.!M52</f>
        <v>0</v>
      </c>
      <c r="E22" s="84">
        <f>[1]Ilgt.ieguld.skaidr.!M48</f>
        <v>0</v>
      </c>
    </row>
    <row r="23" spans="1:5" hidden="1" x14ac:dyDescent="0.25">
      <c r="A23" s="80" t="s">
        <v>32</v>
      </c>
      <c r="B23" s="81" t="s">
        <v>61</v>
      </c>
      <c r="C23" s="82">
        <v>140</v>
      </c>
      <c r="D23" s="83">
        <f>[1]Ilgt.ieguld.skaidr.!M59</f>
        <v>0</v>
      </c>
      <c r="E23" s="84">
        <f>[1]Ilgt.ieguld.skaidr.!M55</f>
        <v>0</v>
      </c>
    </row>
    <row r="24" spans="1:5" hidden="1" x14ac:dyDescent="0.25">
      <c r="A24" s="60" t="s">
        <v>34</v>
      </c>
      <c r="B24" s="85" t="s">
        <v>62</v>
      </c>
      <c r="C24" s="86"/>
      <c r="D24" s="87"/>
      <c r="E24" s="88"/>
    </row>
    <row r="25" spans="1:5" hidden="1" x14ac:dyDescent="0.25">
      <c r="A25" s="62"/>
      <c r="B25" s="79" t="s">
        <v>63</v>
      </c>
      <c r="C25" s="64">
        <v>150</v>
      </c>
      <c r="D25" s="65">
        <f>[1]Ilgt.ieguld.skaidr.!E71</f>
        <v>0</v>
      </c>
      <c r="E25" s="66">
        <f>[1]Ilgt.ieguld.skaidr.!E63</f>
        <v>0</v>
      </c>
    </row>
    <row r="26" spans="1:5" hidden="1" x14ac:dyDescent="0.25">
      <c r="A26" s="62"/>
      <c r="B26" s="71" t="s">
        <v>64</v>
      </c>
      <c r="C26" s="68">
        <v>160</v>
      </c>
      <c r="D26" s="69">
        <f>[1]Ilgt.ieguld.skaidr.!F71</f>
        <v>0</v>
      </c>
      <c r="E26" s="70">
        <f>[1]Ilgt.ieguld.skaidr.!F63</f>
        <v>0</v>
      </c>
    </row>
    <row r="27" spans="1:5" hidden="1" x14ac:dyDescent="0.25">
      <c r="A27" s="62"/>
      <c r="B27" s="71" t="s">
        <v>65</v>
      </c>
      <c r="C27" s="68">
        <v>170</v>
      </c>
      <c r="D27" s="69">
        <f>[1]Ilgt.ieguld.skaidr.!G71</f>
        <v>0</v>
      </c>
      <c r="E27" s="70">
        <f>[1]Ilgt.ieguld.skaidr.!G63</f>
        <v>0</v>
      </c>
    </row>
    <row r="28" spans="1:5" hidden="1" x14ac:dyDescent="0.25">
      <c r="A28" s="62"/>
      <c r="B28" s="71" t="s">
        <v>66</v>
      </c>
      <c r="C28" s="68">
        <v>180</v>
      </c>
      <c r="D28" s="69">
        <f>[1]Ilgt.ieguld.skaidr.!H71</f>
        <v>0</v>
      </c>
      <c r="E28" s="70">
        <f>[1]Ilgt.ieguld.skaidr.!H63</f>
        <v>0</v>
      </c>
    </row>
    <row r="29" spans="1:5" hidden="1" x14ac:dyDescent="0.25">
      <c r="A29" s="62"/>
      <c r="B29" s="67" t="s">
        <v>67</v>
      </c>
      <c r="C29" s="68">
        <v>190</v>
      </c>
      <c r="D29" s="69">
        <f>[1]Ilgt.ieguld.skaidr.!I71</f>
        <v>0</v>
      </c>
      <c r="E29" s="70">
        <f>[1]Ilgt.ieguld.skaidr.!I63</f>
        <v>0</v>
      </c>
    </row>
    <row r="30" spans="1:5" hidden="1" x14ac:dyDescent="0.25">
      <c r="A30" s="62"/>
      <c r="B30" s="71" t="s">
        <v>68</v>
      </c>
      <c r="C30" s="68">
        <v>200</v>
      </c>
      <c r="D30" s="69">
        <f>[1]Ilgt.ieguld.skaidr.!J71</f>
        <v>0</v>
      </c>
      <c r="E30" s="70">
        <f>[1]Ilgt.ieguld.skaidr.!J63</f>
        <v>0</v>
      </c>
    </row>
    <row r="31" spans="1:5" hidden="1" x14ac:dyDescent="0.25">
      <c r="A31" s="62"/>
      <c r="B31" s="67" t="s">
        <v>69</v>
      </c>
      <c r="C31" s="68">
        <v>210</v>
      </c>
      <c r="D31" s="69">
        <f>[1]Ilgt.ieguld.skaidr.!K71</f>
        <v>0</v>
      </c>
      <c r="E31" s="70">
        <f>[1]Ilgt.ieguld.skaidr.!K63</f>
        <v>0</v>
      </c>
    </row>
    <row r="32" spans="1:5" hidden="1" x14ac:dyDescent="0.25">
      <c r="A32" s="62"/>
      <c r="B32" s="71" t="s">
        <v>70</v>
      </c>
      <c r="C32" s="68">
        <v>220</v>
      </c>
      <c r="D32" s="69">
        <f>[1]Ilgt.ieguld.skaidr.!L71</f>
        <v>0</v>
      </c>
      <c r="E32" s="70">
        <f>[1]Ilgt.ieguld.skaidr.!L63</f>
        <v>0</v>
      </c>
    </row>
    <row r="33" spans="1:5" ht="15.75" hidden="1" thickBot="1" x14ac:dyDescent="0.3">
      <c r="A33" s="62"/>
      <c r="B33" s="89" t="s">
        <v>71</v>
      </c>
      <c r="C33" s="86">
        <v>230</v>
      </c>
      <c r="D33" s="90">
        <f>SUM(D25:D32)</f>
        <v>0</v>
      </c>
      <c r="E33" s="90">
        <f>SUM(E25:E32)</f>
        <v>0</v>
      </c>
    </row>
    <row r="34" spans="1:5" ht="15.75" thickBot="1" x14ac:dyDescent="0.3">
      <c r="A34" s="80"/>
      <c r="B34" s="91" t="s">
        <v>72</v>
      </c>
      <c r="C34" s="82">
        <v>240</v>
      </c>
      <c r="D34" s="92">
        <f>SUM(D13+D21+D22+D23+D33)</f>
        <v>10942752</v>
      </c>
      <c r="E34" s="93">
        <f>SUM(E13+E21+E22+E23+E33)</f>
        <v>11660923</v>
      </c>
    </row>
    <row r="35" spans="1:5" ht="19.5" thickBot="1" x14ac:dyDescent="0.3">
      <c r="A35" s="94">
        <v>2</v>
      </c>
      <c r="B35" s="95" t="s">
        <v>73</v>
      </c>
      <c r="C35" s="82"/>
      <c r="D35" s="83"/>
      <c r="E35" s="84"/>
    </row>
    <row r="36" spans="1:5" ht="15.75" thickBot="1" x14ac:dyDescent="0.3">
      <c r="A36" s="73" t="s">
        <v>74</v>
      </c>
      <c r="B36" s="95" t="s">
        <v>75</v>
      </c>
      <c r="C36" s="82"/>
      <c r="D36" s="83"/>
      <c r="E36" s="84"/>
    </row>
    <row r="37" spans="1:5" x14ac:dyDescent="0.25">
      <c r="A37" s="78"/>
      <c r="B37" s="96" t="s">
        <v>76</v>
      </c>
      <c r="C37" s="64">
        <v>250</v>
      </c>
      <c r="D37" s="97">
        <v>29897</v>
      </c>
      <c r="E37" s="98">
        <v>7198</v>
      </c>
    </row>
    <row r="38" spans="1:5" x14ac:dyDescent="0.25">
      <c r="A38" s="78"/>
      <c r="B38" s="67" t="s">
        <v>77</v>
      </c>
      <c r="C38" s="68">
        <v>260</v>
      </c>
      <c r="D38" s="99">
        <f>'[1]Krājumu skaidrojums'!E29</f>
        <v>0</v>
      </c>
      <c r="E38" s="100">
        <f>'[1]Krājumu skaidrojums'!E7</f>
        <v>0</v>
      </c>
    </row>
    <row r="39" spans="1:5" x14ac:dyDescent="0.25">
      <c r="A39" s="78"/>
      <c r="B39" s="67" t="s">
        <v>78</v>
      </c>
      <c r="C39" s="68">
        <v>270</v>
      </c>
      <c r="D39" s="99">
        <v>6322</v>
      </c>
      <c r="E39" s="100">
        <v>4507</v>
      </c>
    </row>
    <row r="40" spans="1:5" x14ac:dyDescent="0.25">
      <c r="A40" s="78"/>
      <c r="B40" s="67" t="s">
        <v>79</v>
      </c>
      <c r="C40" s="68">
        <v>280</v>
      </c>
      <c r="D40" s="99">
        <f>'[1]Krājumu skaidrojums'!G29</f>
        <v>0</v>
      </c>
      <c r="E40" s="100">
        <f>'[1]Krājumu skaidrojums'!G7</f>
        <v>0</v>
      </c>
    </row>
    <row r="41" spans="1:5" x14ac:dyDescent="0.25">
      <c r="A41" s="78"/>
      <c r="B41" s="67" t="s">
        <v>80</v>
      </c>
      <c r="C41" s="68">
        <v>290</v>
      </c>
      <c r="D41" s="99">
        <v>938</v>
      </c>
      <c r="E41" s="100">
        <v>715</v>
      </c>
    </row>
    <row r="42" spans="1:5" x14ac:dyDescent="0.25">
      <c r="A42" s="78"/>
      <c r="B42" s="67" t="s">
        <v>81</v>
      </c>
      <c r="C42" s="68">
        <v>300</v>
      </c>
      <c r="D42" s="99">
        <f>'[1]Krājumu skaidrojums'!I29</f>
        <v>0</v>
      </c>
      <c r="E42" s="100">
        <f>'[1]Krājumu skaidrojums'!I7</f>
        <v>0</v>
      </c>
    </row>
    <row r="43" spans="1:5" ht="15.75" thickBot="1" x14ac:dyDescent="0.3">
      <c r="A43" s="78"/>
      <c r="B43" s="89" t="s">
        <v>50</v>
      </c>
      <c r="C43" s="86">
        <v>310</v>
      </c>
      <c r="D43" s="87">
        <f>SUM(D37:D42)</f>
        <v>37157</v>
      </c>
      <c r="E43" s="88">
        <f>SUM(E37:E42)</f>
        <v>12420</v>
      </c>
    </row>
    <row r="44" spans="1:5" ht="15.75" thickBot="1" x14ac:dyDescent="0.3">
      <c r="A44" s="80" t="s">
        <v>17</v>
      </c>
      <c r="B44" s="81" t="s">
        <v>82</v>
      </c>
      <c r="C44" s="82">
        <v>320</v>
      </c>
      <c r="D44" s="83">
        <f>'[1]Krājumu skaidrojums'!J33</f>
        <v>0</v>
      </c>
      <c r="E44" s="84">
        <f>'[1]Krājumu skaidrojums'!J37</f>
        <v>0</v>
      </c>
    </row>
    <row r="45" spans="1:5" ht="15.75" thickBot="1" x14ac:dyDescent="0.3">
      <c r="A45" s="73" t="s">
        <v>83</v>
      </c>
      <c r="B45" s="95" t="s">
        <v>84</v>
      </c>
      <c r="C45" s="82"/>
      <c r="D45" s="83"/>
      <c r="E45" s="84"/>
    </row>
    <row r="46" spans="1:5" x14ac:dyDescent="0.25">
      <c r="A46" s="78"/>
      <c r="B46" s="96" t="s">
        <v>85</v>
      </c>
      <c r="C46" s="64">
        <v>330</v>
      </c>
      <c r="D46" s="97">
        <v>176396</v>
      </c>
      <c r="E46" s="98">
        <v>206845</v>
      </c>
    </row>
    <row r="47" spans="1:5" x14ac:dyDescent="0.25">
      <c r="A47" s="78"/>
      <c r="B47" s="67" t="s">
        <v>86</v>
      </c>
      <c r="C47" s="68">
        <v>340</v>
      </c>
      <c r="D47" s="99">
        <f>IF(ISREF(Deb_C24),Deb_C24,0)</f>
        <v>0</v>
      </c>
      <c r="E47" s="100">
        <f>IF(ISREF(Deb_D24),Deb_D24,0)</f>
        <v>0</v>
      </c>
    </row>
    <row r="48" spans="1:5" x14ac:dyDescent="0.25">
      <c r="A48" s="78"/>
      <c r="B48" s="67" t="s">
        <v>87</v>
      </c>
      <c r="C48" s="68">
        <v>350</v>
      </c>
      <c r="D48" s="99">
        <f>IF(ISREF(Deb_C40),Deb_C40,0)</f>
        <v>0</v>
      </c>
      <c r="E48" s="100">
        <f>IF(ISREF(Deb_D40),Deb_D40,0)</f>
        <v>0</v>
      </c>
    </row>
    <row r="49" spans="1:5" x14ac:dyDescent="0.25">
      <c r="A49" s="78"/>
      <c r="B49" s="101" t="s">
        <v>88</v>
      </c>
      <c r="C49" s="68">
        <v>360</v>
      </c>
      <c r="D49" s="99">
        <v>1004</v>
      </c>
      <c r="E49" s="100">
        <v>2618</v>
      </c>
    </row>
    <row r="50" spans="1:5" x14ac:dyDescent="0.25">
      <c r="A50" s="78"/>
      <c r="B50" s="67" t="s">
        <v>89</v>
      </c>
      <c r="C50" s="68">
        <v>370</v>
      </c>
      <c r="D50" s="99">
        <f>IF(ISREF(Deb_D75),Deb_D75,0)</f>
        <v>0</v>
      </c>
      <c r="E50" s="100">
        <f>IF(ISREF(Deb_E75),Deb_E75,0)</f>
        <v>0</v>
      </c>
    </row>
    <row r="51" spans="1:5" ht="24" x14ac:dyDescent="0.25">
      <c r="A51" s="78"/>
      <c r="B51" s="67" t="s">
        <v>90</v>
      </c>
      <c r="C51" s="68">
        <v>380</v>
      </c>
      <c r="D51" s="99">
        <f>IF(ISREF(Deb_D91),Deb_D91,0)</f>
        <v>0</v>
      </c>
      <c r="E51" s="100">
        <f>IF(ISREF(Deb_E91),Deb_E91,0)</f>
        <v>0</v>
      </c>
    </row>
    <row r="52" spans="1:5" x14ac:dyDescent="0.25">
      <c r="A52" s="78"/>
      <c r="B52" s="101" t="s">
        <v>91</v>
      </c>
      <c r="C52" s="68">
        <v>390</v>
      </c>
      <c r="D52" s="99">
        <v>3325</v>
      </c>
      <c r="E52" s="100">
        <v>3983</v>
      </c>
    </row>
    <row r="53" spans="1:5" x14ac:dyDescent="0.25">
      <c r="A53" s="78"/>
      <c r="B53" s="71" t="s">
        <v>92</v>
      </c>
      <c r="C53" s="68">
        <v>400</v>
      </c>
      <c r="D53" s="99">
        <f>IF(ISREF(Deb_D123),Deb_D123,0)</f>
        <v>0</v>
      </c>
      <c r="E53" s="100">
        <f>IF(ISREF(Deb_E123),Deb_E123,0)</f>
        <v>0</v>
      </c>
    </row>
    <row r="54" spans="1:5" ht="15.75" thickBot="1" x14ac:dyDescent="0.3">
      <c r="A54" s="62"/>
      <c r="B54" s="89" t="s">
        <v>71</v>
      </c>
      <c r="C54" s="86">
        <v>410</v>
      </c>
      <c r="D54" s="87">
        <f>SUM(D46:D53)</f>
        <v>180725</v>
      </c>
      <c r="E54" s="88">
        <f>SUM(E46:E53)</f>
        <v>213446</v>
      </c>
    </row>
    <row r="55" spans="1:5" ht="15.75" thickBot="1" x14ac:dyDescent="0.3">
      <c r="A55" s="73" t="s">
        <v>32</v>
      </c>
      <c r="B55" s="102" t="s">
        <v>93</v>
      </c>
      <c r="C55" s="103"/>
      <c r="D55" s="103"/>
      <c r="E55" s="104"/>
    </row>
    <row r="56" spans="1:5" x14ac:dyDescent="0.25">
      <c r="A56" s="62"/>
      <c r="B56" s="79" t="s">
        <v>63</v>
      </c>
      <c r="C56" s="105">
        <v>420</v>
      </c>
      <c r="D56" s="97">
        <f>IF(ISREF(Akc_D6),Akc_D6,0)</f>
        <v>0</v>
      </c>
      <c r="E56" s="98">
        <f>IF(ISREF(Akc_E6),Akc_E6,0)</f>
        <v>0</v>
      </c>
    </row>
    <row r="57" spans="1:5" x14ac:dyDescent="0.25">
      <c r="A57" s="62"/>
      <c r="B57" s="67" t="s">
        <v>94</v>
      </c>
      <c r="C57" s="106">
        <v>430</v>
      </c>
      <c r="D57" s="99">
        <f>IF(ISREF(Akc_D22),Akc_D22,0)</f>
        <v>0</v>
      </c>
      <c r="E57" s="100">
        <f>IF(ISREF(Akc_E22),Akc_E22,0)</f>
        <v>0</v>
      </c>
    </row>
    <row r="58" spans="1:5" x14ac:dyDescent="0.25">
      <c r="A58" s="62"/>
      <c r="B58" s="67" t="s">
        <v>95</v>
      </c>
      <c r="C58" s="106">
        <v>440</v>
      </c>
      <c r="D58" s="99">
        <f>IF(ISREF(Akc_D38),Akc_D38,0)</f>
        <v>0</v>
      </c>
      <c r="E58" s="100">
        <f>IF(ISREF(Akc_E38),Akc_E38,0)</f>
        <v>0</v>
      </c>
    </row>
    <row r="59" spans="1:5" x14ac:dyDescent="0.25">
      <c r="A59" s="62"/>
      <c r="B59" s="71" t="s">
        <v>96</v>
      </c>
      <c r="C59" s="106">
        <v>450</v>
      </c>
      <c r="D59" s="99">
        <f>IF(ISREF(Akc_D54),Akc_D54,0)</f>
        <v>0</v>
      </c>
      <c r="E59" s="100">
        <f>IF(ISREF(Akc_E54),Akc_E54,0)</f>
        <v>0</v>
      </c>
    </row>
    <row r="60" spans="1:5" ht="15.75" thickBot="1" x14ac:dyDescent="0.3">
      <c r="A60" s="62"/>
      <c r="B60" s="89" t="s">
        <v>97</v>
      </c>
      <c r="C60" s="107">
        <v>460</v>
      </c>
      <c r="D60" s="87">
        <f>SUM(D56:D59)</f>
        <v>0</v>
      </c>
      <c r="E60" s="88">
        <f>SUM(E56:E59)</f>
        <v>0</v>
      </c>
    </row>
    <row r="61" spans="1:5" ht="15.75" thickBot="1" x14ac:dyDescent="0.3">
      <c r="A61" s="80" t="s">
        <v>34</v>
      </c>
      <c r="B61" s="95" t="s">
        <v>98</v>
      </c>
      <c r="C61" s="82">
        <v>470</v>
      </c>
      <c r="D61" s="92">
        <v>156899</v>
      </c>
      <c r="E61" s="84">
        <v>102320</v>
      </c>
    </row>
    <row r="62" spans="1:5" ht="15.75" thickBot="1" x14ac:dyDescent="0.3">
      <c r="A62" s="80"/>
      <c r="B62" s="91" t="s">
        <v>99</v>
      </c>
      <c r="C62" s="82">
        <v>480</v>
      </c>
      <c r="D62" s="83">
        <f>SUM(D43,D54,D61,D60)</f>
        <v>374781</v>
      </c>
      <c r="E62" s="84">
        <f>SUM(E43,E54,E61,E60)</f>
        <v>328186</v>
      </c>
    </row>
    <row r="63" spans="1:5" ht="15.75" thickBot="1" x14ac:dyDescent="0.3">
      <c r="A63" s="73"/>
      <c r="B63" s="108" t="s">
        <v>100</v>
      </c>
      <c r="C63" s="109">
        <v>490</v>
      </c>
      <c r="D63" s="110">
        <f>SUM(D34,D62,)</f>
        <v>11317533</v>
      </c>
      <c r="E63" s="111">
        <f>SUM(E34,E62,)</f>
        <v>11989109</v>
      </c>
    </row>
    <row r="64" spans="1:5" ht="23.25" thickBot="1" x14ac:dyDescent="0.3">
      <c r="A64" s="113"/>
      <c r="B64" s="114" t="s">
        <v>101</v>
      </c>
      <c r="C64" s="115" t="s">
        <v>42</v>
      </c>
      <c r="D64" s="116">
        <v>43100</v>
      </c>
      <c r="E64" s="115" t="str">
        <f>CONCATENATE("31/12/",LEFT([1]Celvedis!$C$33,4))</f>
        <v>31/12/2016</v>
      </c>
    </row>
    <row r="65" spans="1:5" ht="19.5" thickBot="1" x14ac:dyDescent="0.3">
      <c r="A65" s="117">
        <v>1</v>
      </c>
      <c r="B65" s="118" t="s">
        <v>102</v>
      </c>
      <c r="C65" s="57"/>
      <c r="D65" s="58"/>
      <c r="E65" s="59"/>
    </row>
    <row r="66" spans="1:5" x14ac:dyDescent="0.25">
      <c r="A66" s="119"/>
      <c r="B66" s="120" t="s">
        <v>103</v>
      </c>
      <c r="C66" s="64">
        <v>500</v>
      </c>
      <c r="D66" s="121">
        <f>'[1]Pašu kapitāla pārskats'!D35</f>
        <v>41910</v>
      </c>
      <c r="E66" s="98">
        <f>'[1]Pašu kapitāla pārskats'!D20</f>
        <v>41910</v>
      </c>
    </row>
    <row r="67" spans="1:5" x14ac:dyDescent="0.25">
      <c r="A67" s="122"/>
      <c r="B67" s="67" t="s">
        <v>104</v>
      </c>
      <c r="C67" s="68">
        <v>510</v>
      </c>
      <c r="D67" s="123">
        <f>'[1]Pašu kapitāla pārskats'!E35</f>
        <v>0</v>
      </c>
      <c r="E67" s="100">
        <f>'[1]Pašu kapitāla pārskats'!E20</f>
        <v>0</v>
      </c>
    </row>
    <row r="68" spans="1:5" ht="0.75" customHeight="1" x14ac:dyDescent="0.25">
      <c r="A68" s="122"/>
      <c r="B68" s="71" t="s">
        <v>105</v>
      </c>
      <c r="C68" s="68">
        <v>520</v>
      </c>
      <c r="D68" s="123">
        <f>'[1]Pašu kapitāla pārskats'!F35</f>
        <v>0</v>
      </c>
      <c r="E68" s="100">
        <f>'[1]Pašu kapitāla pārskats'!F20</f>
        <v>0</v>
      </c>
    </row>
    <row r="69" spans="1:5" hidden="1" x14ac:dyDescent="0.25">
      <c r="A69" s="122"/>
      <c r="B69" s="71" t="s">
        <v>106</v>
      </c>
      <c r="C69" s="68">
        <v>530</v>
      </c>
      <c r="D69" s="123">
        <f>'[1]Pašu kapitāla pārskats'!G35</f>
        <v>0</v>
      </c>
      <c r="E69" s="100">
        <f>'[1]Pašu kapitāla pārskats'!G20</f>
        <v>0</v>
      </c>
    </row>
    <row r="70" spans="1:5" hidden="1" x14ac:dyDescent="0.25">
      <c r="A70" s="122"/>
      <c r="B70" s="101" t="s">
        <v>107</v>
      </c>
      <c r="C70" s="68"/>
      <c r="D70" s="124"/>
      <c r="E70" s="125"/>
    </row>
    <row r="71" spans="1:5" hidden="1" x14ac:dyDescent="0.25">
      <c r="A71" s="122"/>
      <c r="B71" s="101" t="s">
        <v>108</v>
      </c>
      <c r="C71" s="68">
        <v>540</v>
      </c>
      <c r="D71" s="99">
        <f>IF(ISREF(Pasu_Kap_AtshD68),Pasu_Kap_AtshD68,0)</f>
        <v>0</v>
      </c>
      <c r="E71" s="100">
        <f>IF(ISREF(Pasu_Kap_AtshD58),Pasu_Kap_AtshD58,0)</f>
        <v>0</v>
      </c>
    </row>
    <row r="72" spans="1:5" hidden="1" x14ac:dyDescent="0.25">
      <c r="A72" s="122"/>
      <c r="B72" s="67" t="s">
        <v>109</v>
      </c>
      <c r="C72" s="68">
        <v>550</v>
      </c>
      <c r="D72" s="99">
        <f>IF(ISREF(PKA_D83),PKA_D83,0)</f>
        <v>0</v>
      </c>
      <c r="E72" s="100">
        <f>IF(ISREF(PKA_D73),PKA_D73,0)</f>
        <v>0</v>
      </c>
    </row>
    <row r="73" spans="1:5" hidden="1" x14ac:dyDescent="0.25">
      <c r="A73" s="122"/>
      <c r="B73" s="67" t="s">
        <v>110</v>
      </c>
      <c r="C73" s="68">
        <v>560</v>
      </c>
      <c r="D73" s="99">
        <f>IF(ISREF(PKA_D98),PKA_D98,0)</f>
        <v>0</v>
      </c>
      <c r="E73" s="100">
        <f>IF(ISREF(PKA_D88),PKA_D88,0)</f>
        <v>0</v>
      </c>
    </row>
    <row r="74" spans="1:5" x14ac:dyDescent="0.25">
      <c r="A74" s="122"/>
      <c r="B74" s="101" t="s">
        <v>111</v>
      </c>
      <c r="C74" s="68">
        <v>570</v>
      </c>
      <c r="D74" s="99">
        <v>1</v>
      </c>
      <c r="E74" s="100">
        <v>1</v>
      </c>
    </row>
    <row r="75" spans="1:5" x14ac:dyDescent="0.25">
      <c r="A75" s="122"/>
      <c r="B75" s="126" t="s">
        <v>112</v>
      </c>
      <c r="C75" s="127">
        <v>580</v>
      </c>
      <c r="D75" s="124">
        <f>SUM(D71:D74)</f>
        <v>1</v>
      </c>
      <c r="E75" s="124">
        <f>SUM(E71:E74)</f>
        <v>1</v>
      </c>
    </row>
    <row r="76" spans="1:5" x14ac:dyDescent="0.25">
      <c r="A76" s="122"/>
      <c r="B76" s="101" t="s">
        <v>113</v>
      </c>
      <c r="C76" s="127"/>
      <c r="D76" s="124"/>
      <c r="E76" s="125"/>
    </row>
    <row r="77" spans="1:5" x14ac:dyDescent="0.25">
      <c r="A77" s="122"/>
      <c r="B77" s="101" t="s">
        <v>114</v>
      </c>
      <c r="C77" s="68">
        <v>590</v>
      </c>
      <c r="D77" s="128">
        <v>-775326</v>
      </c>
      <c r="E77" s="129">
        <v>-760914</v>
      </c>
    </row>
    <row r="78" spans="1:5" x14ac:dyDescent="0.25">
      <c r="A78" s="122"/>
      <c r="B78" s="101" t="s">
        <v>115</v>
      </c>
      <c r="C78" s="68">
        <v>600</v>
      </c>
      <c r="D78" s="130">
        <v>-2464</v>
      </c>
      <c r="E78" s="129">
        <v>-14412</v>
      </c>
    </row>
    <row r="79" spans="1:5" ht="15.75" thickBot="1" x14ac:dyDescent="0.3">
      <c r="A79" s="122"/>
      <c r="B79" s="131" t="s">
        <v>116</v>
      </c>
      <c r="C79" s="86">
        <v>610</v>
      </c>
      <c r="D79" s="132">
        <f>SUM(D66+D67+D68+D69+D75+D77+D78)</f>
        <v>-735879</v>
      </c>
      <c r="E79" s="88">
        <f>SUM(E66+E67+E68+E69+E75+E77+E78)</f>
        <v>-733415</v>
      </c>
    </row>
    <row r="80" spans="1:5" ht="19.5" thickBot="1" x14ac:dyDescent="0.3">
      <c r="A80" s="117">
        <v>2</v>
      </c>
      <c r="B80" s="74" t="s">
        <v>117</v>
      </c>
      <c r="C80" s="82"/>
      <c r="D80" s="83"/>
      <c r="E80" s="84"/>
    </row>
    <row r="81" spans="1:5" ht="1.5" customHeight="1" thickBot="1" x14ac:dyDescent="0.3">
      <c r="A81" s="122"/>
      <c r="B81" s="79" t="s">
        <v>118</v>
      </c>
      <c r="C81" s="64">
        <v>620</v>
      </c>
      <c r="D81" s="98">
        <f>IF(ISREF(CelleF41),CelleF41,0)</f>
        <v>0</v>
      </c>
      <c r="E81" s="98">
        <f>IF(ISREF(CelleB41),CelleB41,0)</f>
        <v>0</v>
      </c>
    </row>
    <row r="82" spans="1:5" ht="15.75" hidden="1" thickBot="1" x14ac:dyDescent="0.3">
      <c r="A82" s="122"/>
      <c r="B82" s="67" t="s">
        <v>119</v>
      </c>
      <c r="C82" s="68">
        <v>630</v>
      </c>
      <c r="D82" s="99">
        <f>IF(ISREF(CelleF78),CelleF78,0)</f>
        <v>0</v>
      </c>
      <c r="E82" s="100">
        <f>IF(ISREF(CelleB78),CelleB78,0)</f>
        <v>0</v>
      </c>
    </row>
    <row r="83" spans="1:5" ht="15.75" hidden="1" thickBot="1" x14ac:dyDescent="0.3">
      <c r="A83" s="122"/>
      <c r="B83" s="67" t="s">
        <v>120</v>
      </c>
      <c r="C83" s="68">
        <v>640</v>
      </c>
      <c r="D83" s="99">
        <f>IF(ISREF(CelleF116),CelleF116,0)</f>
        <v>0</v>
      </c>
      <c r="E83" s="100">
        <f>IF(ISREF(CelleB116),CelleB116,0)</f>
        <v>0</v>
      </c>
    </row>
    <row r="84" spans="1:5" ht="15.75" hidden="1" thickBot="1" x14ac:dyDescent="0.3">
      <c r="A84" s="122"/>
      <c r="B84" s="131" t="s">
        <v>121</v>
      </c>
      <c r="C84" s="86">
        <v>650</v>
      </c>
      <c r="D84" s="87">
        <f>SUM(D81:D83)</f>
        <v>0</v>
      </c>
      <c r="E84" s="88">
        <f>SUM(E81:E83)</f>
        <v>0</v>
      </c>
    </row>
    <row r="85" spans="1:5" ht="19.5" thickBot="1" x14ac:dyDescent="0.3">
      <c r="A85" s="117">
        <v>3</v>
      </c>
      <c r="B85" s="74" t="s">
        <v>122</v>
      </c>
      <c r="C85" s="75"/>
      <c r="D85" s="83"/>
      <c r="E85" s="84"/>
    </row>
    <row r="86" spans="1:5" ht="15.75" thickBot="1" x14ac:dyDescent="0.3">
      <c r="A86" s="73" t="s">
        <v>74</v>
      </c>
      <c r="B86" s="133" t="s">
        <v>123</v>
      </c>
      <c r="C86" s="64"/>
      <c r="D86" s="97"/>
      <c r="E86" s="98"/>
    </row>
    <row r="87" spans="1:5" x14ac:dyDescent="0.25">
      <c r="A87" s="122"/>
      <c r="B87" s="67" t="s">
        <v>124</v>
      </c>
      <c r="C87" s="106">
        <v>660</v>
      </c>
      <c r="D87" s="99">
        <f>IF(ISREF(Kr_660t),Kr_660t,0)</f>
        <v>0</v>
      </c>
      <c r="E87" s="100">
        <f>IF(ISREF(Kr_660p),Kr_660p,0)</f>
        <v>0</v>
      </c>
    </row>
    <row r="88" spans="1:5" x14ac:dyDescent="0.25">
      <c r="A88" s="122"/>
      <c r="B88" s="67" t="s">
        <v>125</v>
      </c>
      <c r="C88" s="106">
        <v>670</v>
      </c>
      <c r="D88" s="99">
        <f>IF(ISREF(Kr_670t),Kr_670t,0)</f>
        <v>0</v>
      </c>
      <c r="E88" s="100">
        <f>IF(ISREF(Kr_670p),Kr_670p,0)</f>
        <v>0</v>
      </c>
    </row>
    <row r="89" spans="1:5" x14ac:dyDescent="0.25">
      <c r="A89" s="122"/>
      <c r="B89" s="67" t="s">
        <v>126</v>
      </c>
      <c r="C89" s="106">
        <v>680</v>
      </c>
      <c r="D89" s="99">
        <v>3243222</v>
      </c>
      <c r="E89" s="100">
        <v>3446445</v>
      </c>
    </row>
    <row r="90" spans="1:5" ht="14.25" customHeight="1" x14ac:dyDescent="0.25">
      <c r="A90" s="122"/>
      <c r="B90" s="67" t="s">
        <v>127</v>
      </c>
      <c r="C90" s="106">
        <v>690</v>
      </c>
      <c r="D90" s="99">
        <f>IF(ISREF(Kr_690t),Kr_690t,0)</f>
        <v>0</v>
      </c>
      <c r="E90" s="100">
        <f>IF(ISREF(Kr_690p),Kr_690p,0)</f>
        <v>0</v>
      </c>
    </row>
    <row r="91" spans="1:5" hidden="1" x14ac:dyDescent="0.25">
      <c r="A91" s="122"/>
      <c r="B91" s="67" t="s">
        <v>128</v>
      </c>
      <c r="C91" s="106">
        <v>700</v>
      </c>
      <c r="D91" s="99">
        <f>IF(ISREF(Kr_700t),Kr_700t,0)</f>
        <v>0</v>
      </c>
      <c r="E91" s="100">
        <f>IF(ISREF(Kr_700p),Kr_700p,0)</f>
        <v>0</v>
      </c>
    </row>
    <row r="92" spans="1:5" hidden="1" x14ac:dyDescent="0.25">
      <c r="A92" s="122"/>
      <c r="B92" s="67" t="s">
        <v>129</v>
      </c>
      <c r="C92" s="106">
        <v>710</v>
      </c>
      <c r="D92" s="99">
        <f>IF(ISREF(Kr_710t),Kr_710t,0)</f>
        <v>0</v>
      </c>
      <c r="E92" s="100">
        <f>IF(ISREF(Kr_710p),Kr_710p,0)</f>
        <v>0</v>
      </c>
    </row>
    <row r="93" spans="1:5" hidden="1" x14ac:dyDescent="0.25">
      <c r="A93" s="122"/>
      <c r="B93" s="67" t="s">
        <v>130</v>
      </c>
      <c r="C93" s="106">
        <v>720</v>
      </c>
      <c r="D93" s="99">
        <f>IF(ISREF(Kr_720t),Kr_720t,0)</f>
        <v>0</v>
      </c>
      <c r="E93" s="100">
        <f>IF(ISREF(Kr_720p),Kr_720p,0)</f>
        <v>0</v>
      </c>
    </row>
    <row r="94" spans="1:5" hidden="1" x14ac:dyDescent="0.25">
      <c r="A94" s="122"/>
      <c r="B94" s="67" t="s">
        <v>131</v>
      </c>
      <c r="C94" s="106">
        <v>730</v>
      </c>
      <c r="D94" s="99">
        <f>IF(ISREF(Kr_730t),Kr_730t,0)</f>
        <v>0</v>
      </c>
      <c r="E94" s="100">
        <f>IF(ISREF(Kr_730p),Kr_730p,0)</f>
        <v>0</v>
      </c>
    </row>
    <row r="95" spans="1:5" hidden="1" x14ac:dyDescent="0.25">
      <c r="A95" s="122"/>
      <c r="B95" s="67" t="s">
        <v>132</v>
      </c>
      <c r="C95" s="106">
        <v>740</v>
      </c>
      <c r="D95" s="99">
        <f>IF(ISREF(Kr_740t),Kr_740t,0)</f>
        <v>0</v>
      </c>
      <c r="E95" s="100">
        <f>IF(ISREF(Kr_740p),Kr_740p,0)</f>
        <v>0</v>
      </c>
    </row>
    <row r="96" spans="1:5" hidden="1" x14ac:dyDescent="0.25">
      <c r="A96" s="122"/>
      <c r="B96" s="67" t="s">
        <v>133</v>
      </c>
      <c r="C96" s="106">
        <v>750</v>
      </c>
      <c r="D96" s="99">
        <f>IF(ISREF(Kr_750t),Kr_750t,0)</f>
        <v>0</v>
      </c>
      <c r="E96" s="100">
        <f>IF(ISREF(Kr_750p),Kr_750p,0)</f>
        <v>0</v>
      </c>
    </row>
    <row r="97" spans="1:5" x14ac:dyDescent="0.25">
      <c r="A97" s="122"/>
      <c r="B97" s="67" t="s">
        <v>134</v>
      </c>
      <c r="C97" s="106">
        <v>760</v>
      </c>
      <c r="D97" s="99">
        <f>IF(ISREF(Kr_760t),Kr_760t,0)</f>
        <v>0</v>
      </c>
      <c r="E97" s="100">
        <f>IF(ISREF(Kr_760p),Kr_760p,0)</f>
        <v>0</v>
      </c>
    </row>
    <row r="98" spans="1:5" x14ac:dyDescent="0.25">
      <c r="A98" s="122"/>
      <c r="B98" s="67" t="s">
        <v>135</v>
      </c>
      <c r="C98" s="106">
        <v>770</v>
      </c>
      <c r="D98" s="99">
        <v>7741273</v>
      </c>
      <c r="E98" s="100">
        <v>8208168</v>
      </c>
    </row>
    <row r="99" spans="1:5" x14ac:dyDescent="0.25">
      <c r="A99" s="122"/>
      <c r="B99" s="134">
        <v>13</v>
      </c>
      <c r="C99" s="106">
        <v>780</v>
      </c>
      <c r="D99" s="135"/>
      <c r="E99" s="135"/>
    </row>
    <row r="100" spans="1:5" x14ac:dyDescent="0.25">
      <c r="A100" s="122"/>
      <c r="B100" s="67" t="s">
        <v>136</v>
      </c>
      <c r="C100" s="106">
        <v>790</v>
      </c>
      <c r="D100" s="99">
        <f>IF(ISREF(Kr_790t),Kr_790t,0)</f>
        <v>0</v>
      </c>
      <c r="E100" s="100">
        <f>IF(ISREF(Kr_790p),Kr_790p,0)</f>
        <v>0</v>
      </c>
    </row>
    <row r="101" spans="1:5" ht="15.75" thickBot="1" x14ac:dyDescent="0.3">
      <c r="A101" s="122"/>
      <c r="B101" s="136" t="s">
        <v>137</v>
      </c>
      <c r="C101" s="137">
        <v>800</v>
      </c>
      <c r="D101" s="87">
        <f>SUM(D87:D100)</f>
        <v>10984495</v>
      </c>
      <c r="E101" s="88">
        <f>SUM(E87:E100)</f>
        <v>11654613</v>
      </c>
    </row>
    <row r="102" spans="1:5" x14ac:dyDescent="0.25">
      <c r="A102" s="138" t="s">
        <v>17</v>
      </c>
      <c r="B102" s="139" t="s">
        <v>138</v>
      </c>
      <c r="C102" s="140"/>
      <c r="D102" s="141"/>
      <c r="E102" s="142"/>
    </row>
    <row r="103" spans="1:5" x14ac:dyDescent="0.25">
      <c r="A103" s="122"/>
      <c r="B103" s="67" t="s">
        <v>139</v>
      </c>
      <c r="C103" s="68">
        <v>810</v>
      </c>
      <c r="D103" s="99">
        <f>IF(ISREF(Kr_810t),Kr_810t,0)</f>
        <v>0</v>
      </c>
      <c r="E103" s="100">
        <f>IF(ISREF(Kr_810p),Kr_810p,0)</f>
        <v>0</v>
      </c>
    </row>
    <row r="104" spans="1:5" x14ac:dyDescent="0.25">
      <c r="A104" s="122"/>
      <c r="B104" s="67" t="s">
        <v>125</v>
      </c>
      <c r="C104" s="68">
        <v>820</v>
      </c>
      <c r="D104" s="99">
        <f>IF(ISREF(Kr_820t),Kr_820t,0)</f>
        <v>0</v>
      </c>
      <c r="E104" s="100">
        <f>IF(ISREF(Kr_820p),Kr_820p,0)</f>
        <v>0</v>
      </c>
    </row>
    <row r="105" spans="1:5" x14ac:dyDescent="0.25">
      <c r="A105" s="122"/>
      <c r="B105" s="67" t="s">
        <v>126</v>
      </c>
      <c r="C105" s="68">
        <v>830</v>
      </c>
      <c r="D105" s="99">
        <v>203223</v>
      </c>
      <c r="E105" s="100">
        <f>IF(ISREF(Kr_830p),Kr_830p,0)</f>
        <v>156759</v>
      </c>
    </row>
    <row r="106" spans="1:5" x14ac:dyDescent="0.25">
      <c r="A106" s="122"/>
      <c r="B106" s="67" t="s">
        <v>127</v>
      </c>
      <c r="C106" s="68">
        <v>840</v>
      </c>
      <c r="D106" s="99">
        <f>IF(ISREF(Kr_840t),Kr_840t,0)</f>
        <v>0</v>
      </c>
      <c r="E106" s="100">
        <f>IF(ISREF(Kr_840pp),Kr_840pp,0)</f>
        <v>0</v>
      </c>
    </row>
    <row r="107" spans="1:5" x14ac:dyDescent="0.25">
      <c r="A107" s="122"/>
      <c r="B107" s="67" t="s">
        <v>140</v>
      </c>
      <c r="C107" s="68">
        <v>850</v>
      </c>
      <c r="D107" s="99"/>
      <c r="E107" s="100">
        <f>IF(ISREF(Kr_850p),Kr_850p,0)</f>
        <v>0</v>
      </c>
    </row>
    <row r="108" spans="1:5" x14ac:dyDescent="0.25">
      <c r="A108" s="122"/>
      <c r="B108" s="67" t="s">
        <v>141</v>
      </c>
      <c r="C108" s="68">
        <v>860</v>
      </c>
      <c r="D108" s="99">
        <v>48956</v>
      </c>
      <c r="E108" s="100">
        <v>18793</v>
      </c>
    </row>
    <row r="109" spans="1:5" x14ac:dyDescent="0.25">
      <c r="A109" s="122"/>
      <c r="B109" s="67" t="s">
        <v>130</v>
      </c>
      <c r="C109" s="68">
        <v>870</v>
      </c>
      <c r="D109" s="99">
        <f>IF(ISREF(Kr_870t),Kr_870t,0)</f>
        <v>0</v>
      </c>
      <c r="E109" s="100">
        <f>IF(ISREF(Kr_870p),Kr_870p,0)</f>
        <v>0</v>
      </c>
    </row>
    <row r="110" spans="1:5" x14ac:dyDescent="0.25">
      <c r="A110" s="122"/>
      <c r="B110" s="67" t="s">
        <v>131</v>
      </c>
      <c r="C110" s="68">
        <v>880</v>
      </c>
      <c r="D110" s="99">
        <f>IF(ISREF(Kr_880t),Kr_880t,0)</f>
        <v>0</v>
      </c>
      <c r="E110" s="100">
        <f>IF(ISREF(Kr_880p),Kr_880p,0)</f>
        <v>0</v>
      </c>
    </row>
    <row r="111" spans="1:5" x14ac:dyDescent="0.25">
      <c r="A111" s="122"/>
      <c r="B111" s="67" t="s">
        <v>132</v>
      </c>
      <c r="C111" s="68">
        <v>890</v>
      </c>
      <c r="D111" s="99">
        <f>IF(ISREF(Kr_890t),Kr_890t,0)</f>
        <v>0</v>
      </c>
      <c r="E111" s="100">
        <f>IF(ISREF(Kr_890p),Kr_890p,0)</f>
        <v>0</v>
      </c>
    </row>
    <row r="112" spans="1:5" x14ac:dyDescent="0.25">
      <c r="A112" s="122"/>
      <c r="B112" s="67" t="s">
        <v>142</v>
      </c>
      <c r="C112" s="68">
        <v>900</v>
      </c>
      <c r="D112" s="99">
        <v>170765</v>
      </c>
      <c r="E112" s="100">
        <v>92820</v>
      </c>
    </row>
    <row r="113" spans="1:5" x14ac:dyDescent="0.25">
      <c r="A113" s="122"/>
      <c r="B113" s="67" t="s">
        <v>134</v>
      </c>
      <c r="C113" s="68">
        <v>910</v>
      </c>
      <c r="D113" s="99">
        <v>12119</v>
      </c>
      <c r="E113" s="100">
        <v>11103</v>
      </c>
    </row>
    <row r="114" spans="1:5" x14ac:dyDescent="0.25">
      <c r="A114" s="122"/>
      <c r="B114" s="67" t="s">
        <v>135</v>
      </c>
      <c r="C114" s="68">
        <v>920</v>
      </c>
      <c r="D114" s="99">
        <v>574578</v>
      </c>
      <c r="E114" s="100">
        <v>718215</v>
      </c>
    </row>
    <row r="115" spans="1:5" x14ac:dyDescent="0.25">
      <c r="A115" s="122"/>
      <c r="B115" s="134">
        <v>13</v>
      </c>
      <c r="C115" s="68">
        <v>930</v>
      </c>
      <c r="D115" s="135"/>
      <c r="E115" s="135"/>
    </row>
    <row r="116" spans="1:5" x14ac:dyDescent="0.25">
      <c r="A116" s="122"/>
      <c r="B116" s="67" t="s">
        <v>136</v>
      </c>
      <c r="C116" s="68">
        <v>940</v>
      </c>
      <c r="D116" s="99">
        <f>IF(ISREF(Kr_940t),Kr_940t,0)</f>
        <v>0</v>
      </c>
      <c r="E116" s="100">
        <f>IF(ISREF(Kr_940p),Kr_940p,0)</f>
        <v>0</v>
      </c>
    </row>
    <row r="117" spans="1:5" x14ac:dyDescent="0.25">
      <c r="A117" s="122"/>
      <c r="B117" s="67" t="s">
        <v>143</v>
      </c>
      <c r="C117" s="68">
        <v>950</v>
      </c>
      <c r="D117" s="99">
        <v>59276</v>
      </c>
      <c r="E117" s="100">
        <v>70221</v>
      </c>
    </row>
    <row r="118" spans="1:5" x14ac:dyDescent="0.25">
      <c r="A118" s="122"/>
      <c r="B118" s="67" t="s">
        <v>144</v>
      </c>
      <c r="C118" s="68">
        <v>960</v>
      </c>
      <c r="D118" s="99">
        <f>IF(ISREF(Kr_960t),Kr_960t,0)</f>
        <v>0</v>
      </c>
      <c r="E118" s="100">
        <f>IF(ISREF(Kr_960p),Kr_960p,0)</f>
        <v>0</v>
      </c>
    </row>
    <row r="119" spans="1:5" x14ac:dyDescent="0.25">
      <c r="A119" s="122"/>
      <c r="B119" s="126" t="s">
        <v>59</v>
      </c>
      <c r="C119" s="127">
        <v>970</v>
      </c>
      <c r="D119" s="124">
        <f>SUM(D103:D118)</f>
        <v>1068917</v>
      </c>
      <c r="E119" s="125">
        <f>SUM(E103:E118)</f>
        <v>1067911</v>
      </c>
    </row>
    <row r="120" spans="1:5" ht="15.75" thickBot="1" x14ac:dyDescent="0.3">
      <c r="A120" s="143"/>
      <c r="B120" s="144" t="s">
        <v>145</v>
      </c>
      <c r="C120" s="145">
        <v>980</v>
      </c>
      <c r="D120" s="146">
        <f>SUM(D101,D119)</f>
        <v>12053412</v>
      </c>
      <c r="E120" s="147">
        <f>SUM(E101,E119)</f>
        <v>12722524</v>
      </c>
    </row>
    <row r="121" spans="1:5" ht="15.75" thickBot="1" x14ac:dyDescent="0.3">
      <c r="A121" s="148"/>
      <c r="B121" s="149" t="s">
        <v>100</v>
      </c>
      <c r="C121" s="112">
        <v>990</v>
      </c>
      <c r="D121" s="150">
        <f>SUM(D79,D84,D120)</f>
        <v>11317533</v>
      </c>
      <c r="E121" s="151">
        <f>SUM(E79,E84,E120)</f>
        <v>11989109</v>
      </c>
    </row>
    <row r="122" spans="1:5" x14ac:dyDescent="0.25">
      <c r="A122" s="54"/>
      <c r="B122" s="54" t="s">
        <v>146</v>
      </c>
      <c r="C122" s="54"/>
      <c r="D122" s="54" t="s">
        <v>193</v>
      </c>
      <c r="E122" s="54" t="s">
        <v>194</v>
      </c>
    </row>
  </sheetData>
  <mergeCells count="5">
    <mergeCell ref="A1:D1"/>
    <mergeCell ref="A2:D2"/>
    <mergeCell ref="A3:D3"/>
    <mergeCell ref="A4:B4"/>
    <mergeCell ref="C4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activeCell="C21" sqref="C21"/>
    </sheetView>
  </sheetViews>
  <sheetFormatPr defaultRowHeight="15" x14ac:dyDescent="0.25"/>
  <cols>
    <col min="2" max="2" width="36.28515625" customWidth="1"/>
    <col min="3" max="3" width="14.42578125" customWidth="1"/>
    <col min="4" max="4" width="18.28515625" customWidth="1"/>
  </cols>
  <sheetData>
    <row r="1" spans="1:4" x14ac:dyDescent="0.25">
      <c r="A1" s="190" t="s">
        <v>40</v>
      </c>
      <c r="B1" s="190"/>
      <c r="C1" s="190"/>
      <c r="D1" s="190"/>
    </row>
    <row r="2" spans="1:4" x14ac:dyDescent="0.25">
      <c r="A2" s="191" t="s">
        <v>147</v>
      </c>
      <c r="B2" s="191"/>
      <c r="C2" s="191"/>
      <c r="D2" s="191"/>
    </row>
    <row r="3" spans="1:4" x14ac:dyDescent="0.25">
      <c r="A3" s="191" t="s">
        <v>148</v>
      </c>
      <c r="B3" s="191"/>
      <c r="C3" s="191"/>
      <c r="D3" s="191"/>
    </row>
    <row r="4" spans="1:4" x14ac:dyDescent="0.25">
      <c r="A4" s="192" t="s">
        <v>149</v>
      </c>
      <c r="B4" s="192"/>
      <c r="C4" s="193" t="s">
        <v>191</v>
      </c>
      <c r="D4" s="193"/>
    </row>
    <row r="5" spans="1:4" ht="15.75" x14ac:dyDescent="0.25">
      <c r="A5" s="152"/>
      <c r="B5" s="152"/>
      <c r="C5" s="152"/>
      <c r="D5" s="153"/>
    </row>
    <row r="6" spans="1:4" ht="15.75" x14ac:dyDescent="0.25">
      <c r="A6" s="195" t="s">
        <v>150</v>
      </c>
      <c r="B6" s="195"/>
      <c r="C6" s="195"/>
      <c r="D6" s="195"/>
    </row>
    <row r="7" spans="1:4" x14ac:dyDescent="0.25">
      <c r="A7" s="194" t="s">
        <v>151</v>
      </c>
      <c r="B7" s="194"/>
      <c r="C7" s="194"/>
      <c r="D7" s="194"/>
    </row>
    <row r="8" spans="1:4" ht="25.5" x14ac:dyDescent="0.25">
      <c r="A8" s="154" t="s">
        <v>152</v>
      </c>
      <c r="B8" s="155" t="s">
        <v>153</v>
      </c>
      <c r="C8" s="154" t="s">
        <v>190</v>
      </c>
      <c r="D8" s="154" t="s">
        <v>154</v>
      </c>
    </row>
    <row r="9" spans="1:4" x14ac:dyDescent="0.25">
      <c r="A9" s="158" t="s">
        <v>155</v>
      </c>
      <c r="B9" s="159" t="s">
        <v>156</v>
      </c>
      <c r="C9" s="189">
        <f>SUM(C10:C11)</f>
        <v>1475382</v>
      </c>
      <c r="D9" s="189">
        <v>1171337</v>
      </c>
    </row>
    <row r="10" spans="1:4" x14ac:dyDescent="0.25">
      <c r="A10" s="158"/>
      <c r="B10" s="159" t="s">
        <v>157</v>
      </c>
      <c r="C10" s="189"/>
      <c r="D10" s="189"/>
    </row>
    <row r="11" spans="1:4" x14ac:dyDescent="0.25">
      <c r="A11" s="158"/>
      <c r="B11" s="159" t="s">
        <v>158</v>
      </c>
      <c r="C11" s="189">
        <v>1475382</v>
      </c>
      <c r="D11" s="189">
        <v>1171337</v>
      </c>
    </row>
    <row r="12" spans="1:4" ht="38.25" x14ac:dyDescent="0.25">
      <c r="A12" s="158" t="s">
        <v>159</v>
      </c>
      <c r="B12" s="156" t="s">
        <v>160</v>
      </c>
      <c r="C12" s="189">
        <v>-1366981</v>
      </c>
      <c r="D12" s="189">
        <v>-1022983</v>
      </c>
    </row>
    <row r="13" spans="1:4" x14ac:dyDescent="0.25">
      <c r="A13" s="158" t="s">
        <v>161</v>
      </c>
      <c r="B13" s="156" t="s">
        <v>162</v>
      </c>
      <c r="C13" s="157">
        <f>SUM(C10:C12)</f>
        <v>108401</v>
      </c>
      <c r="D13" s="157">
        <f>SUM(D10:D12)</f>
        <v>148354</v>
      </c>
    </row>
    <row r="14" spans="1:4" x14ac:dyDescent="0.25">
      <c r="A14" s="158" t="s">
        <v>163</v>
      </c>
      <c r="B14" s="159" t="s">
        <v>164</v>
      </c>
      <c r="C14" s="189"/>
      <c r="D14" s="189"/>
    </row>
    <row r="15" spans="1:4" x14ac:dyDescent="0.25">
      <c r="A15" s="158" t="s">
        <v>165</v>
      </c>
      <c r="B15" s="159" t="s">
        <v>166</v>
      </c>
      <c r="C15" s="189">
        <v>-94513</v>
      </c>
      <c r="D15" s="189">
        <v>-83586</v>
      </c>
    </row>
    <row r="16" spans="1:4" x14ac:dyDescent="0.25">
      <c r="A16" s="158" t="s">
        <v>167</v>
      </c>
      <c r="B16" s="159" t="s">
        <v>168</v>
      </c>
      <c r="C16" s="189">
        <v>662056</v>
      </c>
      <c r="D16" s="189">
        <v>775609</v>
      </c>
    </row>
    <row r="17" spans="1:4" x14ac:dyDescent="0.25">
      <c r="A17" s="158" t="s">
        <v>169</v>
      </c>
      <c r="B17" s="159" t="s">
        <v>170</v>
      </c>
      <c r="C17" s="189">
        <v>-611716</v>
      </c>
      <c r="D17" s="189">
        <v>-775093</v>
      </c>
    </row>
    <row r="18" spans="1:4" x14ac:dyDescent="0.25">
      <c r="A18" s="158" t="s">
        <v>171</v>
      </c>
      <c r="B18" s="156" t="s">
        <v>172</v>
      </c>
      <c r="C18" s="189"/>
      <c r="D18" s="189"/>
    </row>
    <row r="19" spans="1:4" x14ac:dyDescent="0.25">
      <c r="A19" s="158"/>
      <c r="B19" s="156" t="s">
        <v>173</v>
      </c>
      <c r="C19" s="189"/>
      <c r="D19" s="189"/>
    </row>
    <row r="20" spans="1:4" x14ac:dyDescent="0.25">
      <c r="A20" s="158"/>
      <c r="B20" s="156" t="s">
        <v>174</v>
      </c>
      <c r="C20" s="189">
        <v>-66692</v>
      </c>
      <c r="D20" s="189">
        <v>-79696</v>
      </c>
    </row>
    <row r="21" spans="1:4" x14ac:dyDescent="0.25">
      <c r="A21" s="158" t="s">
        <v>175</v>
      </c>
      <c r="B21" s="159" t="s">
        <v>176</v>
      </c>
      <c r="C21" s="157">
        <f>SUM(C13:C20)</f>
        <v>-2464</v>
      </c>
      <c r="D21" s="157">
        <f>SUM(D13:D20)</f>
        <v>-14412</v>
      </c>
    </row>
    <row r="22" spans="1:4" x14ac:dyDescent="0.25">
      <c r="A22" s="158" t="s">
        <v>177</v>
      </c>
      <c r="B22" s="159" t="s">
        <v>178</v>
      </c>
      <c r="C22" s="189"/>
      <c r="D22" s="189"/>
    </row>
    <row r="23" spans="1:4" ht="25.5" x14ac:dyDescent="0.25">
      <c r="A23" s="158" t="s">
        <v>179</v>
      </c>
      <c r="B23" s="156" t="s">
        <v>180</v>
      </c>
      <c r="C23" s="157">
        <f>SUM(C21:C22)</f>
        <v>-2464</v>
      </c>
      <c r="D23" s="157">
        <f>SUM(D21:D22)</f>
        <v>-14412</v>
      </c>
    </row>
    <row r="24" spans="1:4" ht="25.5" x14ac:dyDescent="0.25">
      <c r="A24" s="158" t="s">
        <v>181</v>
      </c>
      <c r="B24" s="156" t="s">
        <v>182</v>
      </c>
      <c r="C24" s="189"/>
      <c r="D24" s="189"/>
    </row>
    <row r="25" spans="1:4" x14ac:dyDescent="0.25">
      <c r="A25" s="158" t="s">
        <v>183</v>
      </c>
      <c r="B25" s="159" t="s">
        <v>184</v>
      </c>
      <c r="C25" s="189"/>
      <c r="D25" s="189"/>
    </row>
    <row r="26" spans="1:4" x14ac:dyDescent="0.25">
      <c r="A26" s="158" t="s">
        <v>185</v>
      </c>
      <c r="B26" s="159" t="s">
        <v>186</v>
      </c>
      <c r="C26" s="157">
        <f>SUM(C23:C25)</f>
        <v>-2464</v>
      </c>
      <c r="D26" s="157">
        <f>SUM(D23:D25)</f>
        <v>-14412</v>
      </c>
    </row>
    <row r="27" spans="1:4" x14ac:dyDescent="0.25">
      <c r="A27" s="158" t="s">
        <v>187</v>
      </c>
      <c r="B27" s="159" t="s">
        <v>188</v>
      </c>
      <c r="C27" s="159"/>
      <c r="D27" s="159"/>
    </row>
    <row r="28" spans="1:4" x14ac:dyDescent="0.25">
      <c r="A28" s="160"/>
      <c r="B28" s="160"/>
      <c r="C28" s="160"/>
      <c r="D28" s="160"/>
    </row>
    <row r="29" spans="1:4" x14ac:dyDescent="0.25">
      <c r="A29" s="161"/>
      <c r="B29" s="162" t="s">
        <v>146</v>
      </c>
      <c r="C29" s="162" t="s">
        <v>189</v>
      </c>
      <c r="D29" s="162"/>
    </row>
  </sheetData>
  <mergeCells count="7">
    <mergeCell ref="A7:D7"/>
    <mergeCell ref="A1:D1"/>
    <mergeCell ref="A2:D2"/>
    <mergeCell ref="A3:D3"/>
    <mergeCell ref="A4:B4"/>
    <mergeCell ref="C4:D4"/>
    <mergeCell ref="A6:D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opLeftCell="A7" workbookViewId="0">
      <selection activeCell="L35" sqref="L35"/>
    </sheetView>
  </sheetViews>
  <sheetFormatPr defaultRowHeight="15" x14ac:dyDescent="0.25"/>
  <cols>
    <col min="1" max="1" width="4.5703125" customWidth="1"/>
    <col min="2" max="2" width="36.42578125" customWidth="1"/>
    <col min="3" max="3" width="11.28515625" customWidth="1"/>
    <col min="4" max="4" width="10.7109375" customWidth="1"/>
    <col min="5" max="5" width="9.140625" customWidth="1"/>
    <col min="6" max="6" width="12" customWidth="1"/>
  </cols>
  <sheetData>
    <row r="1" spans="1:6" x14ac:dyDescent="0.25">
      <c r="A1" s="1"/>
      <c r="B1" s="2" t="s">
        <v>0</v>
      </c>
      <c r="C1" s="1"/>
      <c r="D1" s="1"/>
      <c r="E1" s="1"/>
      <c r="F1" s="1"/>
    </row>
    <row r="2" spans="1:6" x14ac:dyDescent="0.25">
      <c r="A2" s="1"/>
      <c r="B2" s="1"/>
      <c r="C2" s="1"/>
      <c r="D2" s="1"/>
      <c r="E2" s="1"/>
      <c r="F2" s="1"/>
    </row>
    <row r="3" spans="1:6" ht="19.5" thickBot="1" x14ac:dyDescent="0.3">
      <c r="A3" s="207" t="s">
        <v>196</v>
      </c>
      <c r="B3" s="207"/>
      <c r="C3" s="207"/>
      <c r="D3" s="207"/>
      <c r="E3" s="207"/>
      <c r="F3" s="207"/>
    </row>
    <row r="4" spans="1:6" ht="15.75" thickBot="1" x14ac:dyDescent="0.3">
      <c r="A4" s="208"/>
      <c r="B4" s="209"/>
      <c r="C4" s="210" t="s">
        <v>39</v>
      </c>
      <c r="D4" s="211"/>
      <c r="E4" s="210" t="s">
        <v>38</v>
      </c>
      <c r="F4" s="211"/>
    </row>
    <row r="5" spans="1:6" x14ac:dyDescent="0.25">
      <c r="A5" s="212" t="s">
        <v>1</v>
      </c>
      <c r="B5" s="213"/>
      <c r="C5" s="47" t="s">
        <v>2</v>
      </c>
      <c r="D5" s="48" t="s">
        <v>3</v>
      </c>
      <c r="E5" s="47" t="s">
        <v>2</v>
      </c>
      <c r="F5" s="48" t="s">
        <v>3</v>
      </c>
    </row>
    <row r="6" spans="1:6" ht="24.75" x14ac:dyDescent="0.25">
      <c r="A6" s="3">
        <v>1</v>
      </c>
      <c r="B6" s="4" t="s">
        <v>4</v>
      </c>
      <c r="C6" s="163">
        <v>1864639</v>
      </c>
      <c r="D6" s="164"/>
      <c r="E6" s="163">
        <v>1357629</v>
      </c>
      <c r="F6" s="164"/>
    </row>
    <row r="7" spans="1:6" ht="24.75" x14ac:dyDescent="0.25">
      <c r="A7" s="3">
        <v>2</v>
      </c>
      <c r="B7" s="5" t="s">
        <v>5</v>
      </c>
      <c r="C7" s="163"/>
      <c r="D7" s="164">
        <v>531229</v>
      </c>
      <c r="E7" s="165"/>
      <c r="F7" s="166">
        <v>426847</v>
      </c>
    </row>
    <row r="8" spans="1:6" ht="24.75" x14ac:dyDescent="0.25">
      <c r="A8" s="6">
        <v>3</v>
      </c>
      <c r="B8" s="5" t="s">
        <v>6</v>
      </c>
      <c r="C8" s="163"/>
      <c r="D8" s="164">
        <v>230850</v>
      </c>
      <c r="E8" s="165"/>
      <c r="F8" s="166">
        <v>211076</v>
      </c>
    </row>
    <row r="9" spans="1:6" x14ac:dyDescent="0.25">
      <c r="A9" s="6">
        <v>4</v>
      </c>
      <c r="B9" s="7" t="s">
        <v>7</v>
      </c>
      <c r="C9" s="163"/>
      <c r="D9" s="164"/>
      <c r="E9" s="165"/>
      <c r="F9" s="166"/>
    </row>
    <row r="10" spans="1:6" x14ac:dyDescent="0.25">
      <c r="A10" s="3">
        <v>5</v>
      </c>
      <c r="B10" s="7" t="s">
        <v>8</v>
      </c>
      <c r="C10" s="167"/>
      <c r="D10" s="168"/>
      <c r="E10" s="165"/>
      <c r="F10" s="166"/>
    </row>
    <row r="11" spans="1:6" x14ac:dyDescent="0.25">
      <c r="A11" s="3">
        <v>6</v>
      </c>
      <c r="B11" s="8" t="s">
        <v>9</v>
      </c>
      <c r="C11" s="163"/>
      <c r="D11" s="164">
        <v>3406</v>
      </c>
      <c r="E11" s="165"/>
      <c r="F11" s="166">
        <v>1713</v>
      </c>
    </row>
    <row r="12" spans="1:6" x14ac:dyDescent="0.25">
      <c r="A12" s="6">
        <v>7</v>
      </c>
      <c r="B12" s="7" t="s">
        <v>10</v>
      </c>
      <c r="C12" s="163"/>
      <c r="D12" s="164">
        <v>771083</v>
      </c>
      <c r="E12" s="165"/>
      <c r="F12" s="166">
        <v>489211</v>
      </c>
    </row>
    <row r="13" spans="1:6" ht="15.75" thickBot="1" x14ac:dyDescent="0.3">
      <c r="A13" s="10"/>
      <c r="B13" s="11" t="s">
        <v>11</v>
      </c>
      <c r="C13" s="169">
        <f>SUM(C6:C12)</f>
        <v>1864639</v>
      </c>
      <c r="D13" s="169">
        <f>SUM(D6:D12)</f>
        <v>1536568</v>
      </c>
      <c r="E13" s="169">
        <f>SUM(E6:E12)</f>
        <v>1357629</v>
      </c>
      <c r="F13" s="169">
        <f>SUM(F6:F12)</f>
        <v>1128847</v>
      </c>
    </row>
    <row r="14" spans="1:6" ht="15.75" thickBot="1" x14ac:dyDescent="0.3">
      <c r="A14" s="12" t="s">
        <v>12</v>
      </c>
      <c r="B14" s="13" t="s">
        <v>13</v>
      </c>
      <c r="C14" s="170">
        <f>SUM(C13-D13)</f>
        <v>328071</v>
      </c>
      <c r="D14" s="171"/>
      <c r="E14" s="170">
        <f>SUM(E13-F13)</f>
        <v>228782</v>
      </c>
      <c r="F14" s="172"/>
    </row>
    <row r="15" spans="1:6" ht="15.75" thickBot="1" x14ac:dyDescent="0.3">
      <c r="A15" s="16"/>
      <c r="B15" s="16"/>
      <c r="C15" s="173"/>
      <c r="D15" s="173"/>
      <c r="E15" s="173"/>
      <c r="F15" s="174"/>
    </row>
    <row r="16" spans="1:6" ht="15.75" thickBot="1" x14ac:dyDescent="0.3">
      <c r="A16" s="12"/>
      <c r="B16" s="13"/>
      <c r="C16" s="201" t="s">
        <v>39</v>
      </c>
      <c r="D16" s="202"/>
      <c r="E16" s="201" t="s">
        <v>38</v>
      </c>
      <c r="F16" s="202"/>
    </row>
    <row r="17" spans="1:6" x14ac:dyDescent="0.25">
      <c r="A17" s="199" t="s">
        <v>14</v>
      </c>
      <c r="B17" s="200"/>
      <c r="C17" s="175" t="s">
        <v>2</v>
      </c>
      <c r="D17" s="176" t="s">
        <v>3</v>
      </c>
      <c r="E17" s="175" t="s">
        <v>2</v>
      </c>
      <c r="F17" s="177" t="s">
        <v>3</v>
      </c>
    </row>
    <row r="18" spans="1:6" x14ac:dyDescent="0.25">
      <c r="A18" s="18">
        <v>3</v>
      </c>
      <c r="B18" s="7" t="s">
        <v>15</v>
      </c>
      <c r="C18" s="163"/>
      <c r="D18" s="178">
        <v>88325</v>
      </c>
      <c r="E18" s="165"/>
      <c r="F18" s="166">
        <v>34935</v>
      </c>
    </row>
    <row r="19" spans="1:6" x14ac:dyDescent="0.25">
      <c r="A19" s="18">
        <v>4</v>
      </c>
      <c r="B19" s="7" t="s">
        <v>197</v>
      </c>
      <c r="C19" s="163">
        <v>42245</v>
      </c>
      <c r="D19" s="178"/>
      <c r="E19" s="165"/>
      <c r="F19" s="166"/>
    </row>
    <row r="20" spans="1:6" x14ac:dyDescent="0.25">
      <c r="A20" s="18">
        <v>5</v>
      </c>
      <c r="B20" s="7" t="s">
        <v>16</v>
      </c>
      <c r="C20" s="167"/>
      <c r="D20" s="179"/>
      <c r="E20" s="165"/>
      <c r="F20" s="166"/>
    </row>
    <row r="21" spans="1:6" ht="15.75" thickBot="1" x14ac:dyDescent="0.3">
      <c r="A21" s="10"/>
      <c r="B21" s="11" t="s">
        <v>11</v>
      </c>
      <c r="C21" s="180">
        <v>0</v>
      </c>
      <c r="D21" s="181">
        <f>SUM(D18)</f>
        <v>88325</v>
      </c>
      <c r="E21" s="180"/>
      <c r="F21" s="182">
        <f>SUM(F18:F20)</f>
        <v>34935</v>
      </c>
    </row>
    <row r="22" spans="1:6" ht="27" thickBot="1" x14ac:dyDescent="0.3">
      <c r="A22" s="21" t="s">
        <v>17</v>
      </c>
      <c r="B22" s="22" t="s">
        <v>18</v>
      </c>
      <c r="C22" s="183">
        <f>SUM(C19-D18)</f>
        <v>-46080</v>
      </c>
      <c r="D22" s="183"/>
      <c r="E22" s="183">
        <f t="shared" ref="E22" si="0">SUM(E21-F21)</f>
        <v>-34935</v>
      </c>
      <c r="F22" s="172"/>
    </row>
    <row r="23" spans="1:6" ht="15.75" thickBot="1" x14ac:dyDescent="0.3">
      <c r="A23" s="24"/>
      <c r="B23" s="16"/>
      <c r="C23" s="173"/>
      <c r="D23" s="173"/>
      <c r="E23" s="184"/>
      <c r="F23" s="185"/>
    </row>
    <row r="24" spans="1:6" ht="15.75" thickBot="1" x14ac:dyDescent="0.3">
      <c r="A24" s="26"/>
      <c r="B24" s="27"/>
      <c r="C24" s="201" t="s">
        <v>39</v>
      </c>
      <c r="D24" s="202"/>
      <c r="E24" s="201" t="s">
        <v>38</v>
      </c>
      <c r="F24" s="202"/>
    </row>
    <row r="25" spans="1:6" x14ac:dyDescent="0.25">
      <c r="A25" s="28"/>
      <c r="B25" s="29" t="s">
        <v>19</v>
      </c>
      <c r="C25" s="186" t="s">
        <v>2</v>
      </c>
      <c r="D25" s="187" t="s">
        <v>3</v>
      </c>
      <c r="E25" s="186" t="s">
        <v>2</v>
      </c>
      <c r="F25" s="187" t="s">
        <v>3</v>
      </c>
    </row>
    <row r="26" spans="1:6" x14ac:dyDescent="0.25">
      <c r="A26" s="18">
        <v>3</v>
      </c>
      <c r="B26" s="7" t="s">
        <v>20</v>
      </c>
      <c r="C26" s="163"/>
      <c r="D26" s="164"/>
      <c r="E26" s="165"/>
      <c r="F26" s="166"/>
    </row>
    <row r="27" spans="1:6" x14ac:dyDescent="0.25">
      <c r="A27" s="18">
        <v>4</v>
      </c>
      <c r="B27" s="7" t="s">
        <v>21</v>
      </c>
      <c r="C27" s="163"/>
      <c r="D27" s="164">
        <v>227412</v>
      </c>
      <c r="E27" s="165"/>
      <c r="F27" s="166">
        <v>232272</v>
      </c>
    </row>
    <row r="28" spans="1:6" x14ac:dyDescent="0.25">
      <c r="A28" s="18">
        <v>7</v>
      </c>
      <c r="B28" s="7" t="s">
        <v>22</v>
      </c>
      <c r="C28" s="163"/>
      <c r="D28" s="164"/>
      <c r="E28" s="165"/>
      <c r="F28" s="166"/>
    </row>
    <row r="29" spans="1:6" x14ac:dyDescent="0.25">
      <c r="A29" s="18">
        <v>8</v>
      </c>
      <c r="B29" s="9" t="s">
        <v>23</v>
      </c>
      <c r="C29" s="163"/>
      <c r="D29" s="164"/>
      <c r="E29" s="165"/>
      <c r="F29" s="166"/>
    </row>
    <row r="30" spans="1:6" x14ac:dyDescent="0.25">
      <c r="A30" s="18"/>
      <c r="B30" s="7"/>
      <c r="C30" s="163"/>
      <c r="D30" s="164"/>
      <c r="E30" s="165"/>
      <c r="F30" s="166"/>
    </row>
    <row r="31" spans="1:6" ht="15.75" thickBot="1" x14ac:dyDescent="0.3">
      <c r="A31" s="10"/>
      <c r="B31" s="11" t="s">
        <v>11</v>
      </c>
      <c r="C31" s="19">
        <f>SUM(C27:C29)</f>
        <v>0</v>
      </c>
      <c r="D31" s="20">
        <f>SUM(D26:D29)</f>
        <v>227412</v>
      </c>
      <c r="E31" s="19">
        <f>SUM(E26:E29)</f>
        <v>0</v>
      </c>
      <c r="F31" s="19">
        <f>SUM(F26:F29)</f>
        <v>232272</v>
      </c>
    </row>
    <row r="32" spans="1:6" ht="15.75" thickBot="1" x14ac:dyDescent="0.3">
      <c r="A32" s="21" t="s">
        <v>24</v>
      </c>
      <c r="B32" s="30" t="s">
        <v>25</v>
      </c>
      <c r="C32" s="23">
        <f>SUM(C31-D31)</f>
        <v>-227412</v>
      </c>
      <c r="D32" s="14"/>
      <c r="E32" s="23">
        <f>SUM(E31-F31)</f>
        <v>-232272</v>
      </c>
      <c r="F32" s="15"/>
    </row>
    <row r="33" spans="1:6" ht="15.75" thickBot="1" x14ac:dyDescent="0.3">
      <c r="A33" s="16"/>
      <c r="B33" s="16"/>
      <c r="C33" s="17"/>
      <c r="D33" s="17"/>
      <c r="E33" s="25"/>
      <c r="F33" s="25"/>
    </row>
    <row r="34" spans="1:6" ht="15.75" thickBot="1" x14ac:dyDescent="0.3">
      <c r="A34" s="203" t="s">
        <v>26</v>
      </c>
      <c r="B34" s="204"/>
      <c r="C34" s="205" t="s">
        <v>39</v>
      </c>
      <c r="D34" s="206"/>
      <c r="E34" s="205" t="s">
        <v>38</v>
      </c>
      <c r="F34" s="206"/>
    </row>
    <row r="35" spans="1:6" ht="15.75" thickBot="1" x14ac:dyDescent="0.3">
      <c r="A35" s="31"/>
      <c r="B35" s="32" t="s">
        <v>27</v>
      </c>
      <c r="C35" s="196" t="s">
        <v>28</v>
      </c>
      <c r="D35" s="197"/>
      <c r="E35" s="196" t="s">
        <v>28</v>
      </c>
      <c r="F35" s="197"/>
    </row>
    <row r="36" spans="1:6" x14ac:dyDescent="0.25">
      <c r="A36" s="33" t="s">
        <v>12</v>
      </c>
      <c r="B36" s="34" t="s">
        <v>29</v>
      </c>
      <c r="C36" s="35">
        <f>SUM(C14)</f>
        <v>328071</v>
      </c>
      <c r="D36" s="36"/>
      <c r="E36" s="35">
        <f>SUM(E14)</f>
        <v>228782</v>
      </c>
      <c r="F36" s="37"/>
    </row>
    <row r="37" spans="1:6" x14ac:dyDescent="0.25">
      <c r="A37" s="33" t="s">
        <v>17</v>
      </c>
      <c r="B37" s="34" t="s">
        <v>30</v>
      </c>
      <c r="C37" s="38">
        <f>SUM(C22)</f>
        <v>-46080</v>
      </c>
      <c r="D37" s="39"/>
      <c r="E37" s="38">
        <f>SUM(E22)</f>
        <v>-34935</v>
      </c>
      <c r="F37" s="39"/>
    </row>
    <row r="38" spans="1:6" x14ac:dyDescent="0.25">
      <c r="A38" s="33" t="s">
        <v>17</v>
      </c>
      <c r="B38" s="34" t="s">
        <v>31</v>
      </c>
      <c r="C38" s="38">
        <f>SUM(C32)</f>
        <v>-227412</v>
      </c>
      <c r="D38" s="39"/>
      <c r="E38" s="38">
        <f>SUM(E32)</f>
        <v>-232272</v>
      </c>
      <c r="F38" s="39"/>
    </row>
    <row r="39" spans="1:6" x14ac:dyDescent="0.25">
      <c r="A39" s="33" t="s">
        <v>32</v>
      </c>
      <c r="B39" s="40" t="s">
        <v>33</v>
      </c>
      <c r="C39" s="38">
        <f>SUM(C36:C38)</f>
        <v>54579</v>
      </c>
      <c r="D39" s="38">
        <f t="shared" ref="D39:E39" si="1">SUM(D36:D38)</f>
        <v>0</v>
      </c>
      <c r="E39" s="38">
        <f t="shared" si="1"/>
        <v>-38425</v>
      </c>
      <c r="F39" s="39"/>
    </row>
    <row r="40" spans="1:6" x14ac:dyDescent="0.25">
      <c r="A40" s="41" t="s">
        <v>34</v>
      </c>
      <c r="B40" s="40" t="s">
        <v>35</v>
      </c>
      <c r="C40" s="38">
        <f>SUM(E41)</f>
        <v>102320</v>
      </c>
      <c r="D40" s="39"/>
      <c r="E40" s="165">
        <v>140745</v>
      </c>
      <c r="F40" s="39"/>
    </row>
    <row r="41" spans="1:6" ht="15.75" thickBot="1" x14ac:dyDescent="0.3">
      <c r="A41" s="42" t="s">
        <v>36</v>
      </c>
      <c r="B41" s="43" t="s">
        <v>37</v>
      </c>
      <c r="C41" s="44">
        <f>SUM(C14,C32,C22,C40)</f>
        <v>156899</v>
      </c>
      <c r="D41" s="44">
        <f>SUM(D14,D32,D22,D40)</f>
        <v>0</v>
      </c>
      <c r="E41" s="188">
        <f>SUM(E14,E32,E22,E40)</f>
        <v>102320</v>
      </c>
      <c r="F41" s="45"/>
    </row>
    <row r="42" spans="1:6" x14ac:dyDescent="0.25">
      <c r="A42" s="41"/>
      <c r="B42" s="40"/>
      <c r="C42" s="38"/>
      <c r="D42" s="39"/>
      <c r="E42" s="165"/>
      <c r="F42" s="39"/>
    </row>
    <row r="43" spans="1:6" ht="15.75" thickBot="1" x14ac:dyDescent="0.3">
      <c r="A43" s="42"/>
      <c r="B43" s="43"/>
      <c r="C43" s="44"/>
      <c r="D43" s="44"/>
      <c r="E43" s="44"/>
      <c r="F43" s="45"/>
    </row>
    <row r="44" spans="1:6" ht="15.75" thickBot="1" x14ac:dyDescent="0.3">
      <c r="A44" s="198" t="s">
        <v>192</v>
      </c>
      <c r="B44" s="198"/>
      <c r="C44" s="198"/>
      <c r="D44" s="198"/>
      <c r="E44" s="198"/>
      <c r="F44" s="46"/>
    </row>
  </sheetData>
  <mergeCells count="16">
    <mergeCell ref="C16:D16"/>
    <mergeCell ref="E16:F16"/>
    <mergeCell ref="A3:F3"/>
    <mergeCell ref="A4:B4"/>
    <mergeCell ref="C4:D4"/>
    <mergeCell ref="E4:F4"/>
    <mergeCell ref="A5:B5"/>
    <mergeCell ref="C35:D35"/>
    <mergeCell ref="E35:F35"/>
    <mergeCell ref="A44:E44"/>
    <mergeCell ref="A17:B17"/>
    <mergeCell ref="C24:D24"/>
    <mergeCell ref="E24:F24"/>
    <mergeCell ref="A34:B34"/>
    <mergeCell ref="C34:D34"/>
    <mergeCell ref="E34:F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Bilance 4.cet.</vt:lpstr>
      <vt:lpstr>PZ 4.cet.</vt:lpstr>
      <vt:lpstr>NP 4.cet.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Ņikitova</dc:creator>
  <cp:lastModifiedBy>Jana Lužaite</cp:lastModifiedBy>
  <cp:lastPrinted>2017-10-12T07:02:31Z</cp:lastPrinted>
  <dcterms:created xsi:type="dcterms:W3CDTF">2016-04-19T08:50:53Z</dcterms:created>
  <dcterms:modified xsi:type="dcterms:W3CDTF">2018-02-13T06:48:33Z</dcterms:modified>
</cp:coreProperties>
</file>